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stratfieldmortimer.sharepoint.com/sites/ParishOffice/Shared Documents/ACCOUNTS/2026-2027/2026-05-31/"/>
    </mc:Choice>
  </mc:AlternateContent>
  <xr:revisionPtr revIDLastSave="2655" documentId="8_{18791277-6EB9-45E9-B9CF-7257983CCC70}" xr6:coauthVersionLast="47" xr6:coauthVersionMax="47" xr10:uidLastSave="{22676E6E-AD17-47F2-9DB3-FF160DECFDEC}"/>
  <bookViews>
    <workbookView xWindow="-120" yWindow="-120" windowWidth="29040" windowHeight="15720" xr2:uid="{00000000-000D-0000-FFFF-FFFF00000000}"/>
  </bookViews>
  <sheets>
    <sheet name="MONTHLY I&amp;E" sheetId="2" r:id="rId1"/>
    <sheet name="CUM TB ENTRY" sheetId="1" r:id="rId2"/>
  </sheets>
  <definedNames>
    <definedName name="_xlnm.Print_Area" localSheetId="1">'CUM TB ENTRY'!$B$2:$O$94</definedName>
    <definedName name="_xlnm.Print_Area" localSheetId="0">'MONTHLY I&amp;E'!$B$2:$U$118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3" i="2" l="1"/>
  <c r="E82" i="2"/>
  <c r="E81" i="2"/>
  <c r="E80" i="2"/>
  <c r="E79" i="2"/>
  <c r="E78" i="2"/>
  <c r="E77" i="2"/>
  <c r="E76" i="2"/>
  <c r="E75" i="2"/>
  <c r="E74" i="2"/>
  <c r="E69" i="2"/>
  <c r="E68" i="2"/>
  <c r="E67" i="2"/>
  <c r="E56" i="2"/>
  <c r="D56" i="2"/>
  <c r="E62" i="2"/>
  <c r="E61" i="2"/>
  <c r="E60" i="2"/>
  <c r="E59" i="2"/>
  <c r="E58" i="2"/>
  <c r="E57" i="2"/>
  <c r="E55" i="2"/>
  <c r="E54" i="2"/>
  <c r="E53" i="2"/>
  <c r="E52" i="2"/>
  <c r="E51" i="2"/>
  <c r="E50" i="2"/>
  <c r="E49" i="2"/>
  <c r="E48" i="2"/>
  <c r="E47" i="2"/>
  <c r="E46" i="2"/>
  <c r="E45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19" i="2"/>
  <c r="E18" i="2"/>
  <c r="E17" i="2"/>
  <c r="E16" i="2"/>
  <c r="E15" i="2"/>
  <c r="E14" i="2"/>
  <c r="E13" i="2"/>
  <c r="E12" i="2"/>
  <c r="E11" i="2"/>
  <c r="E10" i="2"/>
  <c r="E7" i="2"/>
  <c r="E6" i="2"/>
  <c r="E9" i="2"/>
  <c r="E8" i="2"/>
  <c r="P7" i="2" l="1"/>
  <c r="P6" i="2"/>
  <c r="P8" i="2"/>
  <c r="P13" i="2"/>
  <c r="P14" i="2"/>
  <c r="P15" i="2"/>
  <c r="P16" i="2"/>
  <c r="P17" i="2"/>
  <c r="P18" i="2"/>
  <c r="P19" i="2"/>
  <c r="E21" i="2"/>
  <c r="P92" i="2"/>
  <c r="E85" i="1"/>
  <c r="E71" i="1"/>
  <c r="E64" i="1"/>
  <c r="E42" i="1"/>
  <c r="E21" i="1"/>
  <c r="E88" i="1" s="1"/>
  <c r="E89" i="1" l="1"/>
  <c r="E91" i="1" s="1"/>
  <c r="D69" i="2"/>
  <c r="R69" i="2" s="1"/>
  <c r="D71" i="1"/>
  <c r="O21" i="2"/>
  <c r="O85" i="1"/>
  <c r="O71" i="1"/>
  <c r="O64" i="1"/>
  <c r="O42" i="1"/>
  <c r="O21" i="1"/>
  <c r="N85" i="1"/>
  <c r="N71" i="1"/>
  <c r="N64" i="1"/>
  <c r="N42" i="1"/>
  <c r="N21" i="1"/>
  <c r="M85" i="1"/>
  <c r="M71" i="1"/>
  <c r="M64" i="1"/>
  <c r="M42" i="1"/>
  <c r="M21" i="1"/>
  <c r="L85" i="1"/>
  <c r="L71" i="1"/>
  <c r="L64" i="1"/>
  <c r="L42" i="1"/>
  <c r="L21" i="1"/>
  <c r="K71" i="2"/>
  <c r="K85" i="1"/>
  <c r="K71" i="1"/>
  <c r="K64" i="1"/>
  <c r="K42" i="1"/>
  <c r="K21" i="1"/>
  <c r="J21" i="1"/>
  <c r="J85" i="1"/>
  <c r="J71" i="1"/>
  <c r="J64" i="1"/>
  <c r="J42" i="1"/>
  <c r="I85" i="1"/>
  <c r="I71" i="1"/>
  <c r="I64" i="1"/>
  <c r="I42" i="1"/>
  <c r="I21" i="1"/>
  <c r="H85" i="1"/>
  <c r="H71" i="1"/>
  <c r="H115" i="2"/>
  <c r="C108" i="2"/>
  <c r="C106" i="2"/>
  <c r="C104" i="2"/>
  <c r="C102" i="2"/>
  <c r="C100" i="2"/>
  <c r="O85" i="2" l="1"/>
  <c r="O71" i="2"/>
  <c r="N71" i="2"/>
  <c r="O64" i="2"/>
  <c r="O42" i="2"/>
  <c r="M71" i="2"/>
  <c r="M21" i="2"/>
  <c r="K21" i="2"/>
  <c r="N21" i="2"/>
  <c r="N88" i="2" s="1"/>
  <c r="M85" i="2"/>
  <c r="K42" i="2"/>
  <c r="K64" i="2"/>
  <c r="L21" i="2"/>
  <c r="L42" i="2"/>
  <c r="M42" i="2"/>
  <c r="L64" i="2"/>
  <c r="K85" i="2"/>
  <c r="L85" i="2"/>
  <c r="N64" i="2"/>
  <c r="N85" i="2"/>
  <c r="N42" i="2"/>
  <c r="M64" i="2"/>
  <c r="L71" i="2"/>
  <c r="I64" i="2"/>
  <c r="J42" i="2"/>
  <c r="J64" i="2"/>
  <c r="I71" i="2"/>
  <c r="J21" i="2"/>
  <c r="J71" i="2"/>
  <c r="I85" i="2"/>
  <c r="J85" i="2"/>
  <c r="I42" i="2"/>
  <c r="I21" i="2"/>
  <c r="H42" i="2"/>
  <c r="H64" i="2"/>
  <c r="H85" i="2"/>
  <c r="H71" i="2"/>
  <c r="H21" i="2"/>
  <c r="G85" i="1"/>
  <c r="G71" i="1"/>
  <c r="N89" i="2" l="1"/>
  <c r="N90" i="2" s="1"/>
  <c r="G71" i="2"/>
  <c r="R42" i="2"/>
  <c r="R21" i="2"/>
  <c r="J100" i="2" s="1"/>
  <c r="J114" i="2" s="1"/>
  <c r="F21" i="1" l="1"/>
  <c r="F42" i="1"/>
  <c r="F64" i="1"/>
  <c r="F85" i="1" l="1"/>
  <c r="F71" i="1"/>
  <c r="D11" i="2"/>
  <c r="D10" i="2"/>
  <c r="D9" i="2"/>
  <c r="D8" i="2"/>
  <c r="D7" i="2"/>
  <c r="D6" i="2"/>
  <c r="Q11" i="2" l="1"/>
  <c r="H100" i="2" s="1"/>
  <c r="H114" i="2" s="1"/>
  <c r="I114" i="2" l="1"/>
  <c r="H116" i="2"/>
  <c r="D85" i="1" l="1"/>
  <c r="S85" i="2" l="1"/>
  <c r="S71" i="2"/>
  <c r="S64" i="2"/>
  <c r="S42" i="2"/>
  <c r="T29" i="2"/>
  <c r="D62" i="2"/>
  <c r="D83" i="2"/>
  <c r="D82" i="2"/>
  <c r="D81" i="2"/>
  <c r="D80" i="2"/>
  <c r="D79" i="2"/>
  <c r="D78" i="2"/>
  <c r="D77" i="2"/>
  <c r="D76" i="2"/>
  <c r="D75" i="2"/>
  <c r="D74" i="2"/>
  <c r="D68" i="2"/>
  <c r="R68" i="2" s="1"/>
  <c r="R71" i="2" s="1"/>
  <c r="D67" i="2"/>
  <c r="D61" i="2"/>
  <c r="D60" i="2"/>
  <c r="D59" i="2"/>
  <c r="D58" i="2"/>
  <c r="D57" i="2"/>
  <c r="D55" i="2"/>
  <c r="D54" i="2"/>
  <c r="D53" i="2"/>
  <c r="D52" i="2"/>
  <c r="D51" i="2"/>
  <c r="D50" i="2"/>
  <c r="D49" i="2"/>
  <c r="D48" i="2"/>
  <c r="D47" i="2"/>
  <c r="D46" i="2"/>
  <c r="P46" i="2" s="1"/>
  <c r="D45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19" i="2"/>
  <c r="D18" i="2"/>
  <c r="D17" i="2"/>
  <c r="D16" i="2"/>
  <c r="D15" i="2"/>
  <c r="D14" i="2"/>
  <c r="D13" i="2"/>
  <c r="D12" i="2"/>
  <c r="R79" i="2" l="1"/>
  <c r="P80" i="2"/>
  <c r="P77" i="2"/>
  <c r="P50" i="2"/>
  <c r="S89" i="2"/>
  <c r="E71" i="2"/>
  <c r="F42" i="2"/>
  <c r="F64" i="2"/>
  <c r="F71" i="2"/>
  <c r="E42" i="2"/>
  <c r="R62" i="2"/>
  <c r="R64" i="2" s="1"/>
  <c r="S21" i="2"/>
  <c r="S88" i="2" s="1"/>
  <c r="R89" i="2" l="1"/>
  <c r="J104" i="2"/>
  <c r="R85" i="2"/>
  <c r="J108" i="2" s="1"/>
  <c r="J106" i="2"/>
  <c r="E64" i="2"/>
  <c r="F85" i="2"/>
  <c r="F89" i="2" s="1"/>
  <c r="E85" i="2"/>
  <c r="P83" i="2"/>
  <c r="P67" i="2"/>
  <c r="P59" i="2"/>
  <c r="T59" i="2" s="1"/>
  <c r="P58" i="2"/>
  <c r="P57" i="2"/>
  <c r="P55" i="2"/>
  <c r="T55" i="2" s="1"/>
  <c r="P53" i="2"/>
  <c r="P52" i="2"/>
  <c r="P47" i="2"/>
  <c r="P60" i="2"/>
  <c r="T60" i="2" s="1"/>
  <c r="P54" i="2"/>
  <c r="P51" i="2"/>
  <c r="P49" i="2"/>
  <c r="E89" i="2" l="1"/>
  <c r="J115" i="2"/>
  <c r="I115" i="2" s="1"/>
  <c r="T67" i="2"/>
  <c r="P71" i="2"/>
  <c r="K106" i="2" s="1"/>
  <c r="E106" i="2" s="1"/>
  <c r="P39" i="2"/>
  <c r="J116" i="2" l="1"/>
  <c r="O89" i="2"/>
  <c r="L88" i="2"/>
  <c r="K88" i="2"/>
  <c r="J88" i="2"/>
  <c r="M88" i="2"/>
  <c r="L89" i="2" l="1"/>
  <c r="L90" i="2" s="1"/>
  <c r="M89" i="2"/>
  <c r="J89" i="2"/>
  <c r="J90" i="2" s="1"/>
  <c r="K89" i="2"/>
  <c r="K90" i="2" s="1"/>
  <c r="H88" i="2"/>
  <c r="I88" i="2"/>
  <c r="O106" i="1"/>
  <c r="N106" i="1"/>
  <c r="M106" i="1"/>
  <c r="L106" i="1"/>
  <c r="K106" i="1"/>
  <c r="J106" i="1"/>
  <c r="I106" i="1"/>
  <c r="H106" i="1"/>
  <c r="G106" i="1"/>
  <c r="F106" i="1"/>
  <c r="E106" i="1"/>
  <c r="D106" i="1"/>
  <c r="I89" i="2" l="1"/>
  <c r="I90" i="2" s="1"/>
  <c r="H89" i="2"/>
  <c r="H90" i="2" s="1"/>
  <c r="P12" i="2"/>
  <c r="G85" i="2"/>
  <c r="G21" i="2"/>
  <c r="G88" i="2" s="1"/>
  <c r="G42" i="2"/>
  <c r="G64" i="2"/>
  <c r="G89" i="2" l="1"/>
  <c r="P81" i="2"/>
  <c r="T81" i="2" s="1"/>
  <c r="O102" i="1"/>
  <c r="N102" i="1"/>
  <c r="M102" i="1"/>
  <c r="L102" i="1"/>
  <c r="K102" i="1"/>
  <c r="J102" i="1"/>
  <c r="I102" i="1"/>
  <c r="H102" i="1"/>
  <c r="G102" i="1"/>
  <c r="F102" i="1"/>
  <c r="F110" i="1" s="1"/>
  <c r="E102" i="1"/>
  <c r="D102" i="1"/>
  <c r="G90" i="2" l="1"/>
  <c r="L94" i="1"/>
  <c r="E110" i="1"/>
  <c r="D110" i="1"/>
  <c r="K110" i="1"/>
  <c r="L110" i="1"/>
  <c r="O88" i="2"/>
  <c r="G110" i="1"/>
  <c r="H110" i="1"/>
  <c r="O110" i="1"/>
  <c r="N110" i="1"/>
  <c r="M110" i="1"/>
  <c r="I110" i="1"/>
  <c r="J110" i="1"/>
  <c r="O90" i="2" l="1"/>
  <c r="M90" i="2"/>
  <c r="U64" i="2" l="1"/>
  <c r="U71" i="2" s="1"/>
  <c r="P25" i="2" l="1"/>
  <c r="T25" i="2" s="1"/>
  <c r="P38" i="2" l="1"/>
  <c r="M101" i="1"/>
  <c r="M103" i="1" s="1"/>
  <c r="L101" i="1"/>
  <c r="L103" i="1" s="1"/>
  <c r="E101" i="1"/>
  <c r="E103" i="1" s="1"/>
  <c r="F101" i="1"/>
  <c r="F103" i="1" s="1"/>
  <c r="G21" i="1"/>
  <c r="G101" i="1" s="1"/>
  <c r="G103" i="1" s="1"/>
  <c r="G42" i="1"/>
  <c r="G64" i="1"/>
  <c r="H21" i="1"/>
  <c r="H101" i="1" s="1"/>
  <c r="H103" i="1" s="1"/>
  <c r="H42" i="1"/>
  <c r="H64" i="1"/>
  <c r="I101" i="1"/>
  <c r="I103" i="1" s="1"/>
  <c r="D21" i="1"/>
  <c r="D88" i="1" s="1"/>
  <c r="D101" i="1" s="1"/>
  <c r="D103" i="1" s="1"/>
  <c r="D42" i="1"/>
  <c r="D64" i="1"/>
  <c r="J101" i="1"/>
  <c r="J103" i="1" s="1"/>
  <c r="K101" i="1"/>
  <c r="K103" i="1" s="1"/>
  <c r="N101" i="1"/>
  <c r="N103" i="1" s="1"/>
  <c r="D89" i="1" l="1"/>
  <c r="O94" i="1"/>
  <c r="T54" i="2"/>
  <c r="P45" i="2"/>
  <c r="T52" i="2"/>
  <c r="T57" i="2"/>
  <c r="T50" i="2"/>
  <c r="Q21" i="2"/>
  <c r="Q88" i="2" s="1"/>
  <c r="D42" i="2"/>
  <c r="D64" i="2"/>
  <c r="D21" i="2"/>
  <c r="D88" i="2" s="1"/>
  <c r="D85" i="2"/>
  <c r="D71" i="2"/>
  <c r="E88" i="2"/>
  <c r="P28" i="2"/>
  <c r="T38" i="2"/>
  <c r="O101" i="1"/>
  <c r="O103" i="1" s="1"/>
  <c r="P10" i="2"/>
  <c r="T19" i="2"/>
  <c r="T14" i="2"/>
  <c r="P9" i="2"/>
  <c r="P34" i="2"/>
  <c r="T34" i="2" s="1"/>
  <c r="P74" i="2"/>
  <c r="T74" i="2" s="1"/>
  <c r="P35" i="2"/>
  <c r="P27" i="2"/>
  <c r="P36" i="2"/>
  <c r="T36" i="2" s="1"/>
  <c r="P82" i="2"/>
  <c r="P78" i="2"/>
  <c r="P32" i="2"/>
  <c r="T32" i="2" s="1"/>
  <c r="P30" i="2"/>
  <c r="P37" i="2"/>
  <c r="T37" i="2" s="1"/>
  <c r="P33" i="2"/>
  <c r="P76" i="2"/>
  <c r="T76" i="2" s="1"/>
  <c r="P31" i="2"/>
  <c r="P40" i="2"/>
  <c r="T40" i="2" s="1"/>
  <c r="P75" i="2"/>
  <c r="P24" i="2"/>
  <c r="P26" i="2"/>
  <c r="D89" i="2" l="1"/>
  <c r="D90" i="2" s="1"/>
  <c r="T45" i="2"/>
  <c r="P64" i="2"/>
  <c r="K104" i="2" s="1"/>
  <c r="E104" i="2" s="1"/>
  <c r="T78" i="2"/>
  <c r="P42" i="2"/>
  <c r="E90" i="2"/>
  <c r="D91" i="1"/>
  <c r="D94" i="1" s="1"/>
  <c r="D105" i="1"/>
  <c r="D107" i="1" s="1"/>
  <c r="D109" i="1" s="1"/>
  <c r="H94" i="1"/>
  <c r="H105" i="1"/>
  <c r="H107" i="1" s="1"/>
  <c r="H109" i="1" s="1"/>
  <c r="J94" i="1"/>
  <c r="J105" i="1"/>
  <c r="J107" i="1" s="1"/>
  <c r="J109" i="1" s="1"/>
  <c r="F94" i="1"/>
  <c r="F105" i="1"/>
  <c r="F107" i="1" s="1"/>
  <c r="F109" i="1" s="1"/>
  <c r="L105" i="1"/>
  <c r="L107" i="1" s="1"/>
  <c r="L109" i="1" s="1"/>
  <c r="G94" i="1"/>
  <c r="G105" i="1"/>
  <c r="G107" i="1" s="1"/>
  <c r="G109" i="1" s="1"/>
  <c r="I94" i="1"/>
  <c r="I105" i="1"/>
  <c r="I107" i="1" s="1"/>
  <c r="I109" i="1" s="1"/>
  <c r="K94" i="1"/>
  <c r="K105" i="1"/>
  <c r="K107" i="1" s="1"/>
  <c r="K109" i="1" s="1"/>
  <c r="E94" i="1"/>
  <c r="E105" i="1"/>
  <c r="E107" i="1" s="1"/>
  <c r="E109" i="1" s="1"/>
  <c r="O105" i="1"/>
  <c r="O107" i="1" s="1"/>
  <c r="O109" i="1" s="1"/>
  <c r="N94" i="1"/>
  <c r="N105" i="1"/>
  <c r="N107" i="1" s="1"/>
  <c r="N109" i="1" s="1"/>
  <c r="M94" i="1"/>
  <c r="M105" i="1"/>
  <c r="M107" i="1" s="1"/>
  <c r="M109" i="1" s="1"/>
  <c r="P85" i="2"/>
  <c r="K108" i="2" s="1"/>
  <c r="E108" i="2" s="1"/>
  <c r="T17" i="2"/>
  <c r="T35" i="2"/>
  <c r="T27" i="2"/>
  <c r="T51" i="2"/>
  <c r="T9" i="2"/>
  <c r="T7" i="2"/>
  <c r="T16" i="2"/>
  <c r="T49" i="2"/>
  <c r="T18" i="2"/>
  <c r="T31" i="2"/>
  <c r="T33" i="2"/>
  <c r="T75" i="2"/>
  <c r="T30" i="2"/>
  <c r="T24" i="2"/>
  <c r="T8" i="2"/>
  <c r="T26" i="2"/>
  <c r="T47" i="2"/>
  <c r="P89" i="2" l="1"/>
  <c r="K102" i="2"/>
  <c r="K115" i="2" s="1"/>
  <c r="E102" i="2" l="1"/>
  <c r="E115" i="2" s="1"/>
  <c r="F115" i="2" s="1"/>
  <c r="T89" i="2"/>
  <c r="T42" i="2"/>
  <c r="T46" i="2" l="1"/>
  <c r="T15" i="2"/>
  <c r="F21" i="2"/>
  <c r="F88" i="2" s="1"/>
  <c r="F90" i="2" s="1"/>
  <c r="P21" i="2" l="1"/>
  <c r="T13" i="2"/>
  <c r="K100" i="2" l="1"/>
  <c r="P88" i="2"/>
  <c r="P90" i="2" s="1"/>
  <c r="P93" i="2" s="1"/>
  <c r="K114" i="2"/>
  <c r="K117" i="2" s="1"/>
  <c r="E100" i="2"/>
  <c r="T21" i="2"/>
  <c r="T88" i="2" l="1"/>
  <c r="E114" i="2"/>
  <c r="E116" i="2" s="1"/>
  <c r="K116" i="2" s="1"/>
  <c r="K118" i="2" s="1"/>
  <c r="F114" i="2"/>
  <c r="K119" i="2" l="1"/>
</calcChain>
</file>

<file path=xl/sharedStrings.xml><?xml version="1.0" encoding="utf-8"?>
<sst xmlns="http://schemas.openxmlformats.org/spreadsheetml/2006/main" count="282" uniqueCount="172">
  <si>
    <t>SMPC INCOME &amp; EXPENDITURE BY MONTH</t>
  </si>
  <si>
    <t xml:space="preserve">Non Budgeted Income to EMR </t>
  </si>
  <si>
    <t>Non Budgeted Spend from EMR</t>
  </si>
  <si>
    <t>Additional Comments</t>
  </si>
  <si>
    <t>% of</t>
  </si>
  <si>
    <t>Code</t>
  </si>
  <si>
    <t>Account name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</si>
  <si>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</si>
  <si>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</si>
  <si>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</si>
  <si>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</si>
  <si>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</si>
  <si>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</si>
  <si>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</si>
  <si>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</si>
  <si>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</si>
  <si>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</si>
  <si>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</si>
  <si>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</si>
  <si>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Yr to Date</t>
  </si>
  <si>
    <t>Budget</t>
  </si>
  <si>
    <t>Comments for last entry</t>
  </si>
  <si>
    <t>Income</t>
  </si>
  <si>
    <t>Admin Income</t>
  </si>
  <si>
    <t>Wayleave Rental</t>
  </si>
  <si>
    <t>Precept</t>
  </si>
  <si>
    <t>Bank Interest</t>
  </si>
  <si>
    <t>Grants Received</t>
  </si>
  <si>
    <t>CIL Monies Received</t>
  </si>
  <si>
    <t>Donations</t>
  </si>
  <si>
    <t>Cemetery Fees - Burial Plot</t>
  </si>
  <si>
    <t>Cemetery Fees - Cremation Plot</t>
  </si>
  <si>
    <t>Cemetery Fees - Memorial</t>
  </si>
  <si>
    <t>Fairground Hire Fee</t>
  </si>
  <si>
    <t>Fairground Hire Fee (Annual)</t>
  </si>
  <si>
    <t>Fairground Hire Tennis Courts</t>
  </si>
  <si>
    <t xml:space="preserve">Tennis court hire fees </t>
  </si>
  <si>
    <t>Tennis Courts - Annual</t>
  </si>
  <si>
    <t>Total</t>
  </si>
  <si>
    <t>Administration</t>
  </si>
  <si>
    <t>Staff Costs</t>
  </si>
  <si>
    <t>Pension Admin Charge</t>
  </si>
  <si>
    <t>Training</t>
  </si>
  <si>
    <t>Chairman's Allowance</t>
  </si>
  <si>
    <t>Election Expenses</t>
  </si>
  <si>
    <t>Audit Fee</t>
  </si>
  <si>
    <t>Admin Expenses</t>
  </si>
  <si>
    <t>Insurance Costs</t>
  </si>
  <si>
    <t>Annual Subscription</t>
  </si>
  <si>
    <t>Hall Rental Costs</t>
  </si>
  <si>
    <t>Office - Rent/Rates/Utility</t>
  </si>
  <si>
    <t>Bank Charges</t>
  </si>
  <si>
    <t>Lloyds commercial card monthly fee &amp; bank service charges</t>
  </si>
  <si>
    <t>Rememberance Day</t>
  </si>
  <si>
    <t>Tennis Court Clubspark</t>
  </si>
  <si>
    <t>Unbudgeted Expenditure</t>
  </si>
  <si>
    <t>Community Grants</t>
  </si>
  <si>
    <t>Grants</t>
  </si>
  <si>
    <t>Community Award</t>
  </si>
  <si>
    <t>Community Competition</t>
  </si>
  <si>
    <t>Neighbourhood Plan</t>
  </si>
  <si>
    <t>CIL Expenditure</t>
  </si>
  <si>
    <t>Software/web design</t>
  </si>
  <si>
    <t>Web Hosting</t>
  </si>
  <si>
    <t>Newsletters</t>
  </si>
  <si>
    <t>Scarecrow Trail</t>
  </si>
  <si>
    <t>Cemetery Grass Cutting</t>
  </si>
  <si>
    <t>Cemetery General Maintenance</t>
  </si>
  <si>
    <t>Cemetery Lease Rental</t>
  </si>
  <si>
    <t>Cemetery Extension Project</t>
  </si>
  <si>
    <t>Fairground Grass Cutting</t>
  </si>
  <si>
    <t>Fairground Maintenance/Expense</t>
  </si>
  <si>
    <t>Dog Bin Waste Disposal</t>
  </si>
  <si>
    <t>Play Area Maintenance</t>
  </si>
  <si>
    <t>Sinking Fund Tennis Courts</t>
  </si>
  <si>
    <t>Pillbox Maintenance</t>
  </si>
  <si>
    <t>CCTV Annual Charge</t>
  </si>
  <si>
    <t>Fairground Lease Rental</t>
  </si>
  <si>
    <t>Commons</t>
  </si>
  <si>
    <t>Defibrilators</t>
  </si>
  <si>
    <t>ASWC/CSW</t>
  </si>
  <si>
    <t>West End Road Car Park</t>
  </si>
  <si>
    <t>Community Projects</t>
  </si>
  <si>
    <t>Climate and Environment</t>
  </si>
  <si>
    <t>Cycleway and Footpath</t>
  </si>
  <si>
    <t>SUMMARY</t>
  </si>
  <si>
    <t>Total Expenditure</t>
  </si>
  <si>
    <t>Total Income less expenditure</t>
  </si>
  <si>
    <t>Cumulative Inc &amp; Exp report</t>
  </si>
  <si>
    <t>Check</t>
  </si>
  <si>
    <t>SMPC INCOME &amp; EXPENDITURE SUMMARY</t>
  </si>
  <si>
    <t>Revenue items</t>
  </si>
  <si>
    <t>CIL Capital items</t>
  </si>
  <si>
    <t>EMR  capital items</t>
  </si>
  <si>
    <t>EMR Income/Expenditure</t>
  </si>
  <si>
    <t>Total Income/ Expenditure</t>
  </si>
  <si>
    <t>Infrastructure Notes</t>
  </si>
  <si>
    <t>Revenue Items</t>
  </si>
  <si>
    <t>Capital Items</t>
  </si>
  <si>
    <t xml:space="preserve">% of </t>
  </si>
  <si>
    <t xml:space="preserve">Check </t>
  </si>
  <si>
    <t>Error</t>
  </si>
  <si>
    <t>ENTER CUMULATIVE TRIAL BALANCE FIGURES IN RELEVANT MONTH BELOW</t>
  </si>
  <si>
    <t xml:space="preserve">Rememberance Day </t>
  </si>
  <si>
    <t>Pillbox maintenance</t>
  </si>
  <si>
    <t>Total Income</t>
  </si>
  <si>
    <t>Income less expenditure</t>
  </si>
  <si>
    <t>Monthly Inc &amp; Exp report</t>
  </si>
  <si>
    <t>Report</t>
  </si>
  <si>
    <t>not saved</t>
  </si>
  <si>
    <t>Revenue/Capital analysis</t>
  </si>
  <si>
    <t>Capital Income</t>
  </si>
  <si>
    <t>Revenue Income (calc)</t>
  </si>
  <si>
    <t>Capital Expenditure</t>
  </si>
  <si>
    <t>Revenue Expenditure (calc)</t>
  </si>
  <si>
    <t>Net Revenue</t>
  </si>
  <si>
    <t>Net Capital</t>
  </si>
  <si>
    <t>Estate Management</t>
  </si>
  <si>
    <t>Community Committee</t>
  </si>
  <si>
    <t>Community Committee 105</t>
  </si>
  <si>
    <t>Planning and Highways</t>
  </si>
  <si>
    <t>Estates Management</t>
  </si>
  <si>
    <t>PLWB Loan Repayment</t>
  </si>
  <si>
    <t>EMR Held</t>
  </si>
  <si>
    <t>CIL monies received transferred TO EMR 338</t>
  </si>
  <si>
    <t>Stripe electronic fees</t>
  </si>
  <si>
    <t>tot cil bud</t>
  </si>
  <si>
    <t>tot emr bud</t>
  </si>
  <si>
    <t>Q95 = CIL income</t>
  </si>
  <si>
    <t>R96 = CIL expenditure</t>
  </si>
  <si>
    <t>Entry and materials</t>
  </si>
  <si>
    <t>Mobile phones/WiFi hot spot monthly charge including gigaclear</t>
  </si>
  <si>
    <t>PO 2479</t>
  </si>
  <si>
    <t>Bus Shelters</t>
  </si>
  <si>
    <t>2026/2027</t>
  </si>
  <si>
    <t>2026/27</t>
  </si>
  <si>
    <t>2026/27 Year to Date</t>
  </si>
  <si>
    <t>B&amp;D SG</t>
  </si>
  <si>
    <t>EMR: £3,210- Bus shellters</t>
  </si>
  <si>
    <r>
      <t xml:space="preserve">EMR </t>
    </r>
    <r>
      <rPr>
        <b/>
        <sz val="11"/>
        <color rgb="FFFF0000"/>
        <rFont val="Calibri"/>
        <family val="2"/>
      </rPr>
      <t>329</t>
    </r>
    <r>
      <rPr>
        <sz val="11"/>
        <color rgb="FFFF0000"/>
        <rFont val="Calibri"/>
        <family val="2"/>
      </rPr>
      <t xml:space="preserve">: £5,000 Windmill common           EMR </t>
    </r>
    <r>
      <rPr>
        <b/>
        <sz val="11"/>
        <color rgb="FFFF0000"/>
        <rFont val="Calibri"/>
        <family val="2"/>
      </rPr>
      <t>329</t>
    </r>
    <r>
      <rPr>
        <sz val="11"/>
        <color rgb="FFFF0000"/>
        <rFont val="Calibri"/>
        <family val="2"/>
      </rPr>
      <t>: £7,727 for Brewery common Recharge</t>
    </r>
  </si>
  <si>
    <t>EMR: CIL 25/26- £8,113</t>
  </si>
  <si>
    <t xml:space="preserve">EMR: £1,000.00 Conservation Boards,      EMR: £1,755 Electricity Cabinets               </t>
  </si>
  <si>
    <r>
      <t>EMR: £55,781 Cemetery Extension</t>
    </r>
    <r>
      <rPr>
        <sz val="11"/>
        <color theme="4"/>
        <rFont val="Calibri"/>
        <family val="2"/>
      </rPr>
      <t xml:space="preserve"> </t>
    </r>
    <r>
      <rPr>
        <sz val="11"/>
        <color rgb="FFFF0000"/>
        <rFont val="Calibri"/>
        <family val="2"/>
      </rPr>
      <t xml:space="preserve">                                                              </t>
    </r>
    <r>
      <rPr>
        <sz val="11"/>
        <color theme="1"/>
        <rFont val="Calibri"/>
        <family val="2"/>
      </rPr>
      <t xml:space="preserve">  </t>
    </r>
    <r>
      <rPr>
        <sz val="11"/>
        <color rgb="FFFF0000"/>
        <rFont val="Calibri"/>
        <family val="2"/>
      </rPr>
      <t xml:space="preserve">             </t>
    </r>
  </si>
  <si>
    <t>EMR: £5,000 Election Expenses</t>
  </si>
  <si>
    <t>EMR: £10,000 Comm grant</t>
  </si>
  <si>
    <t>EMR: £0 C&amp;E SG</t>
  </si>
  <si>
    <t>1st instalment</t>
  </si>
  <si>
    <t>1 X Burial</t>
  </si>
  <si>
    <t>3 X memorials</t>
  </si>
  <si>
    <t>TVP grant received for cameras</t>
  </si>
  <si>
    <t>Mortimer tennis club annual hire fee</t>
  </si>
  <si>
    <t>Annual membership: ICCM</t>
  </si>
  <si>
    <t>News bulletin April</t>
  </si>
  <si>
    <t>Photography comp prizes</t>
  </si>
  <si>
    <t>Interest received for April</t>
  </si>
  <si>
    <t>Donation from Wokefield to Cycleway</t>
  </si>
  <si>
    <t>Hire fee: S Conoley Fair, TTA, J Lawson Circus, Little Kickers</t>
  </si>
  <si>
    <t>Salary costs: May</t>
  </si>
  <si>
    <t>Pension admin fee: April</t>
  </si>
  <si>
    <t>Payroll software, Mailchimp, Jotform, Rialtas        Amzn: folder dividers, filing cabinet folders, coffee, fly tipping cameras, postage</t>
  </si>
  <si>
    <t>Hall Hire: May</t>
  </si>
  <si>
    <t>Electricity monthyl DD, waste collection, OVO refund</t>
  </si>
  <si>
    <t>Grounds maintenance: April</t>
  </si>
  <si>
    <t>Dog waste April26</t>
  </si>
  <si>
    <t>Annual service of titan bearings, Annual ROSPA</t>
  </si>
  <si>
    <t>Pillbox cut</t>
  </si>
  <si>
    <t>Batteries for ASWC</t>
  </si>
  <si>
    <t>Hall Hire, legal help</t>
  </si>
  <si>
    <t>DNS network services, Annual social media link to website</t>
  </si>
  <si>
    <t>Grants to CAB, and TTA. Reimbursement for APM refreshments</t>
  </si>
  <si>
    <t>EMR: £4,770- NP</t>
  </si>
  <si>
    <r>
      <t xml:space="preserve">EMR: £149,675 </t>
    </r>
    <r>
      <rPr>
        <b/>
        <sz val="11"/>
        <color theme="4"/>
        <rFont val="Calibri"/>
        <family val="2"/>
      </rPr>
      <t>£89,448.47 remaining on PO2479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</si>
</sst>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#,##0&quot; &quot;;&quot;-&quot;#,##0&quot; &quot;;&quot; -&quot;00&quot; &quot;;&quot; &quot;@&quot; &quot;"/>
    <numFmt numFmtId="165" formatCode="&quot; &quot;#,##0.00&quot; &quot;;&quot;-&quot;#,##0.00&quot; &quot;;&quot; -&quot;00&quot; &quot;;&quot; &quot;@&quot; &quot;"/>
    <numFmt numFmtId="166" formatCode="0;\-0;;@"/>
    <numFmt numFmtId="167" formatCode="0.00_ ;\-0.00\ "/>
  </numFmts>
  <fonts count="1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ED7D31"/>
      <name val="Calibri"/>
      <family val="2"/>
    </font>
    <font>
      <b/>
      <sz val="11"/>
      <color rgb="FF000000"/>
      <name val="Calibri"/>
      <family val="2"/>
    </font>
    <font>
      <u/>
      <sz val="11"/>
      <color theme="11"/>
      <name val="Calibri"/>
      <family val="2"/>
    </font>
    <font>
      <sz val="8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4"/>
      <name val="Calibri"/>
      <family val="2"/>
    </font>
    <font>
      <b/>
      <sz val="11"/>
      <color rgb="FFFF0000"/>
      <name val="Calibri"/>
      <family val="2"/>
    </font>
    <font>
      <sz val="11"/>
      <color theme="9" tint="-0.249977111117893"/>
      <name val="Calibri"/>
      <family val="2"/>
    </font>
    <font>
      <b/>
      <sz val="11"/>
      <color theme="4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rgb="FFB4C6E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rgb="FFB4C6E7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8">
    <xf numFmtId="0" fontId="0" fillId="0" borderId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 applyProtection="1">
      <protection locked="0"/>
    </xf>
    <xf numFmtId="0" fontId="4" fillId="2" borderId="0" xfId="0" applyFont="1" applyFill="1"/>
    <xf numFmtId="0" fontId="4" fillId="2" borderId="0" xfId="0" applyFont="1" applyFill="1" applyProtection="1">
      <protection locked="0"/>
    </xf>
    <xf numFmtId="164" fontId="1" fillId="0" borderId="0" xfId="1" applyNumberFormat="1" applyFont="1"/>
    <xf numFmtId="164" fontId="3" fillId="0" borderId="0" xfId="1" applyNumberFormat="1" applyFont="1"/>
    <xf numFmtId="0" fontId="4" fillId="0" borderId="0" xfId="0" applyFont="1"/>
    <xf numFmtId="0" fontId="4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0" fillId="4" borderId="0" xfId="0" applyFill="1"/>
    <xf numFmtId="164" fontId="1" fillId="4" borderId="0" xfId="1" applyNumberFormat="1" applyFont="1" applyFill="1"/>
    <xf numFmtId="164" fontId="1" fillId="4" borderId="0" xfId="1" applyNumberFormat="1" applyFont="1" applyFill="1" applyProtection="1">
      <protection locked="0"/>
    </xf>
    <xf numFmtId="0" fontId="4" fillId="4" borderId="0" xfId="0" applyFont="1" applyFill="1"/>
    <xf numFmtId="0" fontId="4" fillId="4" borderId="0" xfId="0" quotePrefix="1" applyFont="1" applyFill="1"/>
    <xf numFmtId="164" fontId="4" fillId="4" borderId="0" xfId="1" applyNumberFormat="1" applyFont="1" applyFill="1"/>
    <xf numFmtId="0" fontId="0" fillId="8" borderId="0" xfId="0" applyFill="1"/>
    <xf numFmtId="164" fontId="0" fillId="0" borderId="0" xfId="1" applyNumberFormat="1" applyFont="1" applyFill="1"/>
    <xf numFmtId="3" fontId="1" fillId="0" borderId="0" xfId="1" applyNumberFormat="1" applyFont="1"/>
    <xf numFmtId="3" fontId="1" fillId="0" borderId="0" xfId="1" applyNumberFormat="1" applyFont="1" applyFill="1"/>
    <xf numFmtId="3" fontId="0" fillId="0" borderId="0" xfId="0" applyNumberFormat="1"/>
    <xf numFmtId="4" fontId="0" fillId="0" borderId="0" xfId="1" applyNumberFormat="1" applyFont="1" applyProtection="1">
      <protection locked="0"/>
    </xf>
    <xf numFmtId="4" fontId="1" fillId="0" borderId="0" xfId="1" applyNumberFormat="1" applyFont="1"/>
    <xf numFmtId="4" fontId="4" fillId="2" borderId="0" xfId="1" applyNumberFormat="1" applyFont="1" applyFill="1" applyProtection="1">
      <protection locked="0"/>
    </xf>
    <xf numFmtId="4" fontId="1" fillId="0" borderId="0" xfId="1" applyNumberFormat="1" applyFont="1" applyProtection="1">
      <protection locked="0"/>
    </xf>
    <xf numFmtId="4" fontId="3" fillId="0" borderId="0" xfId="1" applyNumberFormat="1" applyFont="1" applyProtection="1">
      <protection locked="0"/>
    </xf>
    <xf numFmtId="4" fontId="4" fillId="2" borderId="0" xfId="1" applyNumberFormat="1" applyFont="1" applyFill="1"/>
    <xf numFmtId="4" fontId="1" fillId="0" borderId="0" xfId="1" applyNumberFormat="1" applyFont="1" applyFill="1" applyProtection="1">
      <protection locked="0"/>
    </xf>
    <xf numFmtId="4" fontId="1" fillId="0" borderId="0" xfId="1" applyNumberFormat="1" applyFont="1" applyFill="1"/>
    <xf numFmtId="4" fontId="3" fillId="0" borderId="0" xfId="1" applyNumberFormat="1" applyFont="1" applyFill="1" applyProtection="1">
      <protection locked="0"/>
    </xf>
    <xf numFmtId="4" fontId="1" fillId="8" borderId="0" xfId="1" applyNumberFormat="1" applyFont="1" applyFill="1"/>
    <xf numFmtId="4" fontId="0" fillId="8" borderId="0" xfId="1" applyNumberFormat="1" applyFont="1" applyFill="1"/>
    <xf numFmtId="9" fontId="1" fillId="0" borderId="0" xfId="5" applyFont="1" applyFill="1"/>
    <xf numFmtId="9" fontId="0" fillId="0" borderId="0" xfId="5" applyFont="1"/>
    <xf numFmtId="164" fontId="4" fillId="4" borderId="3" xfId="1" applyNumberFormat="1" applyFont="1" applyFill="1" applyBorder="1"/>
    <xf numFmtId="9" fontId="1" fillId="4" borderId="5" xfId="5" applyFont="1" applyFill="1" applyBorder="1"/>
    <xf numFmtId="164" fontId="8" fillId="4" borderId="5" xfId="1" applyNumberFormat="1" applyFont="1" applyFill="1" applyBorder="1" applyAlignment="1">
      <alignment horizontal="center"/>
    </xf>
    <xf numFmtId="164" fontId="8" fillId="4" borderId="8" xfId="1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66" fontId="0" fillId="0" borderId="0" xfId="1" applyNumberFormat="1" applyFont="1" applyFill="1" applyBorder="1"/>
    <xf numFmtId="166" fontId="1" fillId="0" borderId="0" xfId="1" applyNumberFormat="1" applyFont="1" applyBorder="1"/>
    <xf numFmtId="166" fontId="1" fillId="0" borderId="5" xfId="1" applyNumberFormat="1" applyFont="1" applyBorder="1"/>
    <xf numFmtId="166" fontId="1" fillId="4" borderId="5" xfId="1" applyNumberFormat="1" applyFont="1" applyFill="1" applyBorder="1"/>
    <xf numFmtId="166" fontId="0" fillId="0" borderId="0" xfId="1" applyNumberFormat="1" applyFont="1" applyBorder="1" applyProtection="1">
      <protection locked="0"/>
    </xf>
    <xf numFmtId="166" fontId="1" fillId="0" borderId="0" xfId="1" applyNumberFormat="1" applyFont="1" applyBorder="1" applyProtection="1">
      <protection locked="0"/>
    </xf>
    <xf numFmtId="166" fontId="1" fillId="0" borderId="0" xfId="1" applyNumberFormat="1" applyFont="1" applyFill="1" applyBorder="1"/>
    <xf numFmtId="9" fontId="4" fillId="4" borderId="5" xfId="5" applyFont="1" applyFill="1" applyBorder="1"/>
    <xf numFmtId="0" fontId="7" fillId="6" borderId="1" xfId="0" applyFont="1" applyFill="1" applyBorder="1"/>
    <xf numFmtId="0" fontId="4" fillId="6" borderId="2" xfId="0" applyFont="1" applyFill="1" applyBorder="1"/>
    <xf numFmtId="0" fontId="7" fillId="6" borderId="2" xfId="0" quotePrefix="1" applyFont="1" applyFill="1" applyBorder="1"/>
    <xf numFmtId="164" fontId="4" fillId="6" borderId="2" xfId="1" applyNumberFormat="1" applyFont="1" applyFill="1" applyBorder="1"/>
    <xf numFmtId="164" fontId="4" fillId="6" borderId="2" xfId="1" applyNumberFormat="1" applyFont="1" applyFill="1" applyBorder="1" applyProtection="1">
      <protection locked="0"/>
    </xf>
    <xf numFmtId="164" fontId="4" fillId="6" borderId="3" xfId="1" applyNumberFormat="1" applyFont="1" applyFill="1" applyBorder="1"/>
    <xf numFmtId="164" fontId="4" fillId="6" borderId="1" xfId="1" applyNumberFormat="1" applyFont="1" applyFill="1" applyBorder="1"/>
    <xf numFmtId="0" fontId="8" fillId="6" borderId="4" xfId="0" applyFont="1" applyFill="1" applyBorder="1"/>
    <xf numFmtId="0" fontId="8" fillId="6" borderId="0" xfId="0" applyFont="1" applyFill="1"/>
    <xf numFmtId="164" fontId="8" fillId="6" borderId="0" xfId="1" applyNumberFormat="1" applyFont="1" applyFill="1" applyBorder="1"/>
    <xf numFmtId="164" fontId="8" fillId="6" borderId="0" xfId="1" applyNumberFormat="1" applyFont="1" applyFill="1" applyBorder="1" applyProtection="1">
      <protection locked="0"/>
    </xf>
    <xf numFmtId="164" fontId="8" fillId="6" borderId="5" xfId="1" applyNumberFormat="1" applyFont="1" applyFill="1" applyBorder="1"/>
    <xf numFmtId="164" fontId="8" fillId="6" borderId="4" xfId="1" quotePrefix="1" applyNumberFormat="1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/>
    <xf numFmtId="164" fontId="8" fillId="6" borderId="7" xfId="1" applyNumberFormat="1" applyFont="1" applyFill="1" applyBorder="1" applyAlignment="1" applyProtection="1">
      <alignment horizontal="center"/>
      <protection locked="0"/>
    </xf>
    <xf numFmtId="164" fontId="8" fillId="6" borderId="8" xfId="1" applyNumberFormat="1" applyFont="1" applyFill="1" applyBorder="1" applyAlignment="1" applyProtection="1">
      <alignment horizontal="center"/>
      <protection locked="0"/>
    </xf>
    <xf numFmtId="164" fontId="8" fillId="6" borderId="6" xfId="1" applyNumberFormat="1" applyFont="1" applyFill="1" applyBorder="1" applyAlignment="1" applyProtection="1">
      <alignment horizontal="center"/>
      <protection locked="0"/>
    </xf>
    <xf numFmtId="0" fontId="4" fillId="5" borderId="9" xfId="0" applyFont="1" applyFill="1" applyBorder="1" applyAlignment="1" applyProtection="1">
      <alignment horizontal="center"/>
      <protection locked="0"/>
    </xf>
    <xf numFmtId="0" fontId="4" fillId="5" borderId="10" xfId="0" applyFont="1" applyFill="1" applyBorder="1" applyProtection="1">
      <protection locked="0"/>
    </xf>
    <xf numFmtId="166" fontId="4" fillId="5" borderId="10" xfId="1" applyNumberFormat="1" applyFont="1" applyFill="1" applyBorder="1" applyProtection="1">
      <protection locked="0"/>
    </xf>
    <xf numFmtId="9" fontId="1" fillId="6" borderId="11" xfId="5" applyFont="1" applyFill="1" applyBorder="1"/>
    <xf numFmtId="166" fontId="4" fillId="5" borderId="10" xfId="1" applyNumberFormat="1" applyFont="1" applyFill="1" applyBorder="1"/>
    <xf numFmtId="9" fontId="0" fillId="9" borderId="11" xfId="5" applyFont="1" applyFill="1" applyBorder="1"/>
    <xf numFmtId="0" fontId="4" fillId="5" borderId="9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166" fontId="4" fillId="6" borderId="10" xfId="1" applyNumberFormat="1" applyFont="1" applyFill="1" applyBorder="1"/>
    <xf numFmtId="166" fontId="4" fillId="6" borderId="11" xfId="1" applyNumberFormat="1" applyFont="1" applyFill="1" applyBorder="1"/>
    <xf numFmtId="9" fontId="4" fillId="6" borderId="11" xfId="5" applyFont="1" applyFill="1" applyBorder="1"/>
    <xf numFmtId="3" fontId="1" fillId="8" borderId="1" xfId="1" applyNumberFormat="1" applyFont="1" applyFill="1" applyBorder="1"/>
    <xf numFmtId="3" fontId="1" fillId="8" borderId="2" xfId="1" applyNumberFormat="1" applyFont="1" applyFill="1" applyBorder="1"/>
    <xf numFmtId="0" fontId="0" fillId="8" borderId="2" xfId="0" applyFill="1" applyBorder="1" applyAlignment="1">
      <alignment horizontal="right"/>
    </xf>
    <xf numFmtId="3" fontId="1" fillId="8" borderId="3" xfId="1" applyNumberFormat="1" applyFont="1" applyFill="1" applyBorder="1"/>
    <xf numFmtId="3" fontId="1" fillId="8" borderId="6" xfId="1" applyNumberFormat="1" applyFont="1" applyFill="1" applyBorder="1"/>
    <xf numFmtId="3" fontId="1" fillId="8" borderId="7" xfId="1" applyNumberFormat="1" applyFont="1" applyFill="1" applyBorder="1"/>
    <xf numFmtId="0" fontId="0" fillId="8" borderId="7" xfId="0" applyFill="1" applyBorder="1" applyAlignment="1">
      <alignment horizontal="right"/>
    </xf>
    <xf numFmtId="3" fontId="1" fillId="8" borderId="8" xfId="1" applyNumberFormat="1" applyFont="1" applyFill="1" applyBorder="1"/>
    <xf numFmtId="0" fontId="0" fillId="0" borderId="0" xfId="0" applyAlignment="1" applyProtection="1">
      <alignment wrapText="1"/>
      <protection locked="0"/>
    </xf>
    <xf numFmtId="164" fontId="4" fillId="6" borderId="3" xfId="1" applyNumberFormat="1" applyFont="1" applyFill="1" applyBorder="1" applyAlignment="1">
      <alignment horizontal="left" indent="1"/>
    </xf>
    <xf numFmtId="164" fontId="8" fillId="6" borderId="5" xfId="1" applyNumberFormat="1" applyFont="1" applyFill="1" applyBorder="1" applyAlignment="1">
      <alignment horizontal="left" indent="1"/>
    </xf>
    <xf numFmtId="164" fontId="8" fillId="6" borderId="8" xfId="1" applyNumberFormat="1" applyFont="1" applyFill="1" applyBorder="1" applyAlignment="1" applyProtection="1">
      <alignment horizontal="left" indent="1"/>
      <protection locked="0"/>
    </xf>
    <xf numFmtId="0" fontId="0" fillId="0" borderId="0" xfId="0" applyAlignment="1">
      <alignment horizontal="left" indent="1"/>
    </xf>
    <xf numFmtId="0" fontId="4" fillId="6" borderId="10" xfId="0" applyFont="1" applyFill="1" applyBorder="1" applyAlignment="1">
      <alignment wrapText="1"/>
    </xf>
    <xf numFmtId="0" fontId="4" fillId="6" borderId="10" xfId="0" applyFont="1" applyFill="1" applyBorder="1" applyAlignment="1" applyProtection="1">
      <alignment wrapText="1"/>
      <protection locked="0"/>
    </xf>
    <xf numFmtId="164" fontId="8" fillId="6" borderId="0" xfId="1" quotePrefix="1" applyNumberFormat="1" applyFont="1" applyFill="1" applyBorder="1" applyAlignment="1">
      <alignment horizontal="center"/>
    </xf>
    <xf numFmtId="3" fontId="0" fillId="8" borderId="0" xfId="0" applyNumberFormat="1" applyFill="1"/>
    <xf numFmtId="3" fontId="0" fillId="0" borderId="4" xfId="0" applyNumberFormat="1" applyBorder="1"/>
    <xf numFmtId="3" fontId="0" fillId="6" borderId="4" xfId="0" applyNumberFormat="1" applyFill="1" applyBorder="1"/>
    <xf numFmtId="0" fontId="0" fillId="6" borderId="0" xfId="0" applyFill="1"/>
    <xf numFmtId="3" fontId="0" fillId="6" borderId="0" xfId="0" applyNumberFormat="1" applyFill="1"/>
    <xf numFmtId="3" fontId="4" fillId="6" borderId="0" xfId="0" applyNumberFormat="1" applyFont="1" applyFill="1" applyAlignment="1">
      <alignment horizontal="center"/>
    </xf>
    <xf numFmtId="0" fontId="4" fillId="6" borderId="7" xfId="0" applyFont="1" applyFill="1" applyBorder="1"/>
    <xf numFmtId="3" fontId="4" fillId="6" borderId="7" xfId="0" applyNumberFormat="1" applyFont="1" applyFill="1" applyBorder="1"/>
    <xf numFmtId="0" fontId="0" fillId="6" borderId="7" xfId="0" applyFill="1" applyBorder="1"/>
    <xf numFmtId="3" fontId="4" fillId="6" borderId="6" xfId="0" applyNumberFormat="1" applyFont="1" applyFill="1" applyBorder="1"/>
    <xf numFmtId="3" fontId="0" fillId="6" borderId="7" xfId="0" applyNumberFormat="1" applyFill="1" applyBorder="1"/>
    <xf numFmtId="3" fontId="4" fillId="6" borderId="10" xfId="0" applyNumberFormat="1" applyFont="1" applyFill="1" applyBorder="1"/>
    <xf numFmtId="3" fontId="4" fillId="6" borderId="9" xfId="0" applyNumberFormat="1" applyFont="1" applyFill="1" applyBorder="1"/>
    <xf numFmtId="0" fontId="0" fillId="6" borderId="4" xfId="0" applyFill="1" applyBorder="1"/>
    <xf numFmtId="0" fontId="4" fillId="6" borderId="6" xfId="0" applyFont="1" applyFill="1" applyBorder="1"/>
    <xf numFmtId="0" fontId="0" fillId="0" borderId="4" xfId="0" applyBorder="1"/>
    <xf numFmtId="0" fontId="4" fillId="0" borderId="4" xfId="0" applyFont="1" applyBorder="1"/>
    <xf numFmtId="0" fontId="0" fillId="0" borderId="6" xfId="0" applyBorder="1" applyAlignment="1">
      <alignment horizontal="center"/>
    </xf>
    <xf numFmtId="3" fontId="0" fillId="6" borderId="5" xfId="0" applyNumberFormat="1" applyFill="1" applyBorder="1"/>
    <xf numFmtId="3" fontId="0" fillId="6" borderId="8" xfId="0" applyNumberFormat="1" applyFill="1" applyBorder="1"/>
    <xf numFmtId="3" fontId="0" fillId="0" borderId="5" xfId="0" applyNumberFormat="1" applyBorder="1"/>
    <xf numFmtId="3" fontId="4" fillId="6" borderId="11" xfId="0" applyNumberFormat="1" applyFont="1" applyFill="1" applyBorder="1"/>
    <xf numFmtId="0" fontId="0" fillId="0" borderId="1" xfId="0" applyBorder="1" applyAlignment="1">
      <alignment horizontal="center"/>
    </xf>
    <xf numFmtId="0" fontId="4" fillId="0" borderId="2" xfId="0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0" xfId="0" applyNumberFormat="1" applyAlignment="1">
      <alignment wrapText="1"/>
    </xf>
    <xf numFmtId="3" fontId="4" fillId="0" borderId="2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4" fontId="4" fillId="3" borderId="0" xfId="1" applyNumberFormat="1" applyFont="1" applyFill="1"/>
    <xf numFmtId="0" fontId="4" fillId="3" borderId="0" xfId="0" applyFont="1" applyFill="1"/>
    <xf numFmtId="3" fontId="0" fillId="0" borderId="0" xfId="0" applyNumberFormat="1" applyAlignment="1">
      <alignment horizontal="left"/>
    </xf>
    <xf numFmtId="0" fontId="0" fillId="0" borderId="12" xfId="0" applyBorder="1" applyAlignment="1">
      <alignment horizontal="left" indent="1"/>
    </xf>
    <xf numFmtId="166" fontId="0" fillId="0" borderId="0" xfId="1" applyNumberFormat="1" applyFont="1" applyBorder="1" applyAlignment="1">
      <alignment horizontal="left" wrapText="1" indent="1"/>
    </xf>
    <xf numFmtId="166" fontId="10" fillId="0" borderId="0" xfId="1" applyNumberFormat="1" applyFont="1" applyBorder="1" applyAlignment="1">
      <alignment horizontal="left" wrapText="1" indent="1"/>
    </xf>
    <xf numFmtId="166" fontId="4" fillId="5" borderId="10" xfId="1" applyNumberFormat="1" applyFont="1" applyFill="1" applyBorder="1" applyAlignment="1" applyProtection="1">
      <alignment horizontal="left" wrapText="1" indent="1"/>
      <protection locked="0"/>
    </xf>
    <xf numFmtId="166" fontId="11" fillId="0" borderId="0" xfId="1" applyNumberFormat="1" applyFont="1" applyBorder="1" applyAlignment="1">
      <alignment horizontal="left" wrapText="1" indent="1"/>
    </xf>
    <xf numFmtId="166" fontId="0" fillId="0" borderId="0" xfId="1" applyNumberFormat="1" applyFont="1" applyBorder="1" applyAlignment="1">
      <alignment horizontal="left" vertical="top" wrapText="1" indent="1"/>
    </xf>
    <xf numFmtId="166" fontId="0" fillId="6" borderId="10" xfId="1" applyNumberFormat="1" applyFont="1" applyFill="1" applyBorder="1" applyAlignment="1">
      <alignment horizontal="left" wrapText="1" indent="1"/>
    </xf>
    <xf numFmtId="166" fontId="4" fillId="6" borderId="10" xfId="1" applyNumberFormat="1" applyFont="1" applyFill="1" applyBorder="1" applyAlignment="1">
      <alignment horizontal="left" wrapText="1" indent="1"/>
    </xf>
    <xf numFmtId="166" fontId="0" fillId="0" borderId="14" xfId="1" applyNumberFormat="1" applyFont="1" applyBorder="1" applyAlignment="1">
      <alignment horizontal="left" wrapText="1" indent="1"/>
    </xf>
    <xf numFmtId="166" fontId="1" fillId="0" borderId="12" xfId="1" applyNumberFormat="1" applyFont="1" applyFill="1" applyBorder="1" applyAlignment="1">
      <alignment horizontal="left" wrapText="1" indent="1"/>
    </xf>
    <xf numFmtId="166" fontId="0" fillId="0" borderId="12" xfId="1" applyNumberFormat="1" applyFont="1" applyBorder="1" applyAlignment="1">
      <alignment horizontal="left" wrapText="1" indent="1"/>
    </xf>
    <xf numFmtId="166" fontId="10" fillId="0" borderId="12" xfId="1" applyNumberFormat="1" applyFont="1" applyBorder="1" applyAlignment="1">
      <alignment horizontal="left" wrapText="1" indent="1"/>
    </xf>
    <xf numFmtId="166" fontId="4" fillId="5" borderId="13" xfId="1" applyNumberFormat="1" applyFont="1" applyFill="1" applyBorder="1" applyAlignment="1" applyProtection="1">
      <alignment horizontal="left" wrapText="1" indent="1"/>
      <protection locked="0"/>
    </xf>
    <xf numFmtId="166" fontId="4" fillId="5" borderId="13" xfId="1" applyNumberFormat="1" applyFont="1" applyFill="1" applyBorder="1" applyAlignment="1">
      <alignment horizontal="left" wrapText="1" indent="1"/>
    </xf>
    <xf numFmtId="166" fontId="0" fillId="6" borderId="13" xfId="1" applyNumberFormat="1" applyFont="1" applyFill="1" applyBorder="1" applyAlignment="1">
      <alignment horizontal="left" wrapText="1" indent="1"/>
    </xf>
    <xf numFmtId="166" fontId="4" fillId="6" borderId="13" xfId="1" applyNumberFormat="1" applyFont="1" applyFill="1" applyBorder="1" applyAlignment="1">
      <alignment horizontal="left" wrapText="1" indent="1"/>
    </xf>
    <xf numFmtId="166" fontId="12" fillId="0" borderId="0" xfId="1" applyNumberFormat="1" applyFont="1" applyBorder="1" applyAlignment="1">
      <alignment horizontal="left" wrapText="1" indent="1"/>
    </xf>
    <xf numFmtId="166" fontId="13" fillId="5" borderId="10" xfId="1" applyNumberFormat="1" applyFont="1" applyFill="1" applyBorder="1" applyAlignment="1" applyProtection="1">
      <alignment horizontal="left" wrapText="1" indent="1"/>
      <protection locked="0"/>
    </xf>
    <xf numFmtId="166" fontId="12" fillId="0" borderId="0" xfId="1" applyNumberFormat="1" applyFont="1" applyBorder="1"/>
    <xf numFmtId="164" fontId="8" fillId="6" borderId="0" xfId="1" applyNumberFormat="1" applyFont="1" applyFill="1" applyBorder="1" applyAlignment="1">
      <alignment horizontal="left" indent="1"/>
    </xf>
    <xf numFmtId="164" fontId="8" fillId="6" borderId="7" xfId="1" applyNumberFormat="1" applyFont="1" applyFill="1" applyBorder="1" applyAlignment="1" applyProtection="1">
      <alignment horizontal="left" indent="1"/>
      <protection locked="0"/>
    </xf>
    <xf numFmtId="0" fontId="0" fillId="0" borderId="6" xfId="0" applyBorder="1" applyAlignment="1" applyProtection="1">
      <alignment horizontal="center"/>
      <protection locked="0"/>
    </xf>
    <xf numFmtId="3" fontId="4" fillId="6" borderId="7" xfId="0" applyNumberFormat="1" applyFont="1" applyFill="1" applyBorder="1" applyAlignment="1">
      <alignment horizontal="center" wrapText="1"/>
    </xf>
    <xf numFmtId="164" fontId="8" fillId="6" borderId="6" xfId="1" applyNumberFormat="1" applyFont="1" applyFill="1" applyBorder="1" applyAlignment="1" applyProtection="1">
      <alignment horizontal="center" wrapText="1"/>
      <protection locked="0"/>
    </xf>
    <xf numFmtId="0" fontId="4" fillId="6" borderId="7" xfId="0" applyFont="1" applyFill="1" applyBorder="1" applyAlignment="1">
      <alignment horizontal="center" wrapText="1"/>
    </xf>
    <xf numFmtId="3" fontId="12" fillId="0" borderId="0" xfId="0" applyNumberFormat="1" applyFont="1"/>
    <xf numFmtId="0" fontId="0" fillId="0" borderId="4" xfId="0" applyBorder="1" applyAlignment="1">
      <alignment horizontal="left" indent="1"/>
    </xf>
    <xf numFmtId="0" fontId="10" fillId="0" borderId="0" xfId="0" applyFont="1" applyAlignment="1">
      <alignment horizontal="left" wrapText="1" indent="1"/>
    </xf>
    <xf numFmtId="166" fontId="11" fillId="0" borderId="0" xfId="1" applyNumberFormat="1" applyFont="1" applyBorder="1"/>
    <xf numFmtId="0" fontId="0" fillId="0" borderId="5" xfId="0" applyBorder="1"/>
    <xf numFmtId="1" fontId="10" fillId="0" borderId="0" xfId="0" applyNumberFormat="1" applyFont="1" applyAlignment="1">
      <alignment horizontal="left" indent="1"/>
    </xf>
    <xf numFmtId="1" fontId="10" fillId="0" borderId="12" xfId="1" applyNumberFormat="1" applyFont="1" applyBorder="1" applyAlignment="1">
      <alignment horizontal="left" wrapText="1" indent="1"/>
    </xf>
    <xf numFmtId="1" fontId="10" fillId="0" borderId="12" xfId="1" applyNumberFormat="1" applyFont="1" applyFill="1" applyBorder="1" applyAlignment="1">
      <alignment horizontal="left" wrapText="1" indent="1"/>
    </xf>
    <xf numFmtId="1" fontId="10" fillId="0" borderId="12" xfId="0" applyNumberFormat="1" applyFont="1" applyBorder="1" applyAlignment="1">
      <alignment horizontal="left" indent="1"/>
    </xf>
    <xf numFmtId="1" fontId="16" fillId="5" borderId="13" xfId="1" applyNumberFormat="1" applyFont="1" applyFill="1" applyBorder="1" applyAlignment="1" applyProtection="1">
      <alignment horizontal="left" wrapText="1" indent="1"/>
      <protection locked="0"/>
    </xf>
    <xf numFmtId="1" fontId="10" fillId="0" borderId="12" xfId="1" applyNumberFormat="1" applyFont="1" applyBorder="1" applyAlignment="1">
      <alignment horizontal="left" vertical="top" wrapText="1" indent="1"/>
    </xf>
    <xf numFmtId="1" fontId="10" fillId="0" borderId="12" xfId="0" applyNumberFormat="1" applyFont="1" applyBorder="1" applyAlignment="1">
      <alignment horizontal="left" wrapText="1" indent="1"/>
    </xf>
    <xf numFmtId="1" fontId="10" fillId="6" borderId="13" xfId="1" applyNumberFormat="1" applyFont="1" applyFill="1" applyBorder="1" applyAlignment="1">
      <alignment horizontal="left" wrapText="1" indent="1"/>
    </xf>
    <xf numFmtId="1" fontId="16" fillId="6" borderId="13" xfId="1" applyNumberFormat="1" applyFont="1" applyFill="1" applyBorder="1" applyAlignment="1">
      <alignment horizontal="left" wrapText="1" indent="1"/>
    </xf>
    <xf numFmtId="1" fontId="16" fillId="6" borderId="3" xfId="1" applyNumberFormat="1" applyFont="1" applyFill="1" applyBorder="1"/>
    <xf numFmtId="1" fontId="10" fillId="6" borderId="5" xfId="0" applyNumberFormat="1" applyFont="1" applyFill="1" applyBorder="1"/>
    <xf numFmtId="1" fontId="10" fillId="6" borderId="8" xfId="0" applyNumberFormat="1" applyFont="1" applyFill="1" applyBorder="1"/>
    <xf numFmtId="1" fontId="10" fillId="0" borderId="5" xfId="0" applyNumberFormat="1" applyFont="1" applyBorder="1"/>
    <xf numFmtId="1" fontId="10" fillId="0" borderId="3" xfId="0" applyNumberFormat="1" applyFont="1" applyBorder="1"/>
    <xf numFmtId="1" fontId="16" fillId="6" borderId="11" xfId="0" applyNumberFormat="1" applyFont="1" applyFill="1" applyBorder="1"/>
    <xf numFmtId="166" fontId="1" fillId="0" borderId="0" xfId="1" applyNumberFormat="1" applyFont="1" applyBorder="1" applyProtection="1"/>
    <xf numFmtId="9" fontId="1" fillId="4" borderId="5" xfId="5" applyFont="1" applyFill="1" applyBorder="1" applyProtection="1"/>
    <xf numFmtId="0" fontId="0" fillId="0" borderId="6" xfId="0" applyBorder="1" applyProtection="1">
      <protection locked="0"/>
    </xf>
    <xf numFmtId="3" fontId="11" fillId="0" borderId="0" xfId="0" applyNumberFormat="1" applyFont="1"/>
    <xf numFmtId="9" fontId="14" fillId="0" borderId="0" xfId="0" applyNumberFormat="1" applyFont="1"/>
    <xf numFmtId="3" fontId="14" fillId="0" borderId="4" xfId="0" applyNumberFormat="1" applyFont="1" applyBorder="1"/>
    <xf numFmtId="3" fontId="14" fillId="0" borderId="0" xfId="0" applyNumberFormat="1" applyFont="1"/>
    <xf numFmtId="3" fontId="14" fillId="0" borderId="0" xfId="0" applyNumberFormat="1" applyFont="1" applyAlignment="1">
      <alignment horizontal="left"/>
    </xf>
    <xf numFmtId="3" fontId="12" fillId="0" borderId="4" xfId="0" applyNumberFormat="1" applyFont="1" applyBorder="1"/>
    <xf numFmtId="3" fontId="1" fillId="0" borderId="0" xfId="1" applyNumberFormat="1" applyFont="1" applyFill="1" applyBorder="1"/>
    <xf numFmtId="0" fontId="0" fillId="0" borderId="0" xfId="0" applyAlignment="1" applyProtection="1">
      <alignment horizontal="center"/>
      <protection locked="0"/>
    </xf>
    <xf numFmtId="3" fontId="4" fillId="6" borderId="7" xfId="0" applyNumberFormat="1" applyFont="1" applyFill="1" applyBorder="1" applyAlignment="1">
      <alignment wrapText="1"/>
    </xf>
    <xf numFmtId="0" fontId="11" fillId="0" borderId="0" xfId="0" applyFont="1"/>
    <xf numFmtId="166" fontId="4" fillId="6" borderId="10" xfId="1" applyNumberFormat="1" applyFont="1" applyFill="1" applyBorder="1" applyProtection="1"/>
    <xf numFmtId="166" fontId="1" fillId="0" borderId="0" xfId="1" applyNumberFormat="1" applyFont="1" applyFill="1" applyBorder="1" applyProtection="1"/>
    <xf numFmtId="164" fontId="4" fillId="6" borderId="2" xfId="1" applyNumberFormat="1" applyFont="1" applyFill="1" applyBorder="1" applyAlignment="1">
      <alignment horizontal="left" indent="1"/>
    </xf>
    <xf numFmtId="164" fontId="4" fillId="6" borderId="14" xfId="1" applyNumberFormat="1" applyFont="1" applyFill="1" applyBorder="1" applyAlignment="1">
      <alignment horizontal="left" indent="1"/>
    </xf>
    <xf numFmtId="164" fontId="8" fillId="6" borderId="12" xfId="1" applyNumberFormat="1" applyFont="1" applyFill="1" applyBorder="1" applyAlignment="1">
      <alignment horizontal="left" indent="1"/>
    </xf>
    <xf numFmtId="164" fontId="8" fillId="6" borderId="15" xfId="1" applyNumberFormat="1" applyFont="1" applyFill="1" applyBorder="1" applyAlignment="1" applyProtection="1">
      <alignment horizontal="left" indent="1"/>
      <protection locked="0"/>
    </xf>
    <xf numFmtId="166" fontId="12" fillId="0" borderId="12" xfId="1" applyNumberFormat="1" applyFont="1" applyFill="1" applyBorder="1" applyAlignment="1">
      <alignment horizontal="left" wrapText="1" indent="1"/>
    </xf>
    <xf numFmtId="166" fontId="12" fillId="0" borderId="12" xfId="1" applyNumberFormat="1" applyFont="1" applyBorder="1" applyAlignment="1">
      <alignment horizontal="left" wrapText="1" indent="1"/>
    </xf>
    <xf numFmtId="166" fontId="13" fillId="5" borderId="13" xfId="1" applyNumberFormat="1" applyFont="1" applyFill="1" applyBorder="1" applyAlignment="1" applyProtection="1">
      <alignment horizontal="left" wrapText="1" indent="1"/>
      <protection locked="0"/>
    </xf>
    <xf numFmtId="166" fontId="11" fillId="0" borderId="12" xfId="1" applyNumberFormat="1" applyFont="1" applyBorder="1" applyAlignment="1">
      <alignment horizontal="left" wrapText="1" indent="1"/>
    </xf>
    <xf numFmtId="166" fontId="0" fillId="0" borderId="12" xfId="1" applyNumberFormat="1" applyFont="1" applyBorder="1" applyAlignment="1">
      <alignment horizontal="left" vertical="top" wrapText="1" indent="1"/>
    </xf>
    <xf numFmtId="0" fontId="10" fillId="0" borderId="12" xfId="0" applyFont="1" applyBorder="1" applyAlignment="1">
      <alignment horizontal="left" wrapText="1" indent="1"/>
    </xf>
    <xf numFmtId="167" fontId="0" fillId="0" borderId="0" xfId="1" applyNumberFormat="1" applyFont="1" applyBorder="1" applyProtection="1"/>
    <xf numFmtId="167" fontId="4" fillId="5" borderId="10" xfId="1" applyNumberFormat="1" applyFont="1" applyFill="1" applyBorder="1" applyProtection="1"/>
    <xf numFmtId="167" fontId="1" fillId="0" borderId="0" xfId="1" applyNumberFormat="1" applyFont="1" applyBorder="1" applyProtection="1"/>
    <xf numFmtId="167" fontId="4" fillId="6" borderId="10" xfId="1" applyNumberFormat="1" applyFont="1" applyFill="1" applyBorder="1" applyProtection="1"/>
    <xf numFmtId="167" fontId="1" fillId="0" borderId="0" xfId="1" applyNumberFormat="1" applyFont="1" applyFill="1" applyBorder="1" applyProtection="1"/>
    <xf numFmtId="167" fontId="1" fillId="0" borderId="0" xfId="1" applyNumberFormat="1" applyFont="1" applyBorder="1"/>
    <xf numFmtId="2" fontId="1" fillId="6" borderId="4" xfId="1" applyNumberFormat="1" applyFont="1" applyFill="1" applyBorder="1"/>
    <xf numFmtId="2" fontId="12" fillId="6" borderId="4" xfId="1" applyNumberFormat="1" applyFont="1" applyFill="1" applyBorder="1" applyProtection="1">
      <protection locked="0"/>
    </xf>
    <xf numFmtId="2" fontId="11" fillId="6" borderId="4" xfId="1" applyNumberFormat="1" applyFont="1" applyFill="1" applyBorder="1" applyProtection="1">
      <protection locked="0"/>
    </xf>
    <xf numFmtId="2" fontId="0" fillId="6" borderId="4" xfId="1" applyNumberFormat="1" applyFont="1" applyFill="1" applyBorder="1" applyProtection="1">
      <protection locked="0"/>
    </xf>
    <xf numFmtId="2" fontId="4" fillId="5" borderId="9" xfId="1" applyNumberFormat="1" applyFont="1" applyFill="1" applyBorder="1" applyProtection="1"/>
    <xf numFmtId="2" fontId="15" fillId="5" borderId="9" xfId="1" applyNumberFormat="1" applyFont="1" applyFill="1" applyBorder="1" applyProtection="1"/>
    <xf numFmtId="2" fontId="4" fillId="5" borderId="9" xfId="1" applyNumberFormat="1" applyFont="1" applyFill="1" applyBorder="1" applyProtection="1">
      <protection locked="0"/>
    </xf>
    <xf numFmtId="2" fontId="0" fillId="6" borderId="4" xfId="1" applyNumberFormat="1" applyFont="1" applyFill="1" applyBorder="1" applyProtection="1"/>
    <xf numFmtId="2" fontId="12" fillId="6" borderId="4" xfId="1" applyNumberFormat="1" applyFont="1" applyFill="1" applyBorder="1" applyProtection="1"/>
    <xf numFmtId="2" fontId="4" fillId="5" borderId="9" xfId="1" applyNumberFormat="1" applyFont="1" applyFill="1" applyBorder="1"/>
    <xf numFmtId="2" fontId="15" fillId="5" borderId="9" xfId="1" applyNumberFormat="1" applyFont="1" applyFill="1" applyBorder="1"/>
    <xf numFmtId="2" fontId="10" fillId="6" borderId="4" xfId="1" applyNumberFormat="1" applyFont="1" applyFill="1" applyBorder="1" applyProtection="1"/>
    <xf numFmtId="2" fontId="15" fillId="6" borderId="4" xfId="1" applyNumberFormat="1" applyFont="1" applyFill="1" applyBorder="1" applyProtection="1">
      <protection locked="0"/>
    </xf>
    <xf numFmtId="2" fontId="10" fillId="6" borderId="4" xfId="1" applyNumberFormat="1" applyFont="1" applyFill="1" applyBorder="1" applyProtection="1">
      <protection locked="0"/>
    </xf>
    <xf numFmtId="2" fontId="4" fillId="6" borderId="9" xfId="1" applyNumberFormat="1" applyFont="1" applyFill="1" applyBorder="1"/>
    <xf numFmtId="2" fontId="15" fillId="5" borderId="9" xfId="1" applyNumberFormat="1" applyFont="1" applyFill="1" applyBorder="1" applyProtection="1">
      <protection locked="0"/>
    </xf>
    <xf numFmtId="2" fontId="0" fillId="6" borderId="4" xfId="1" applyNumberFormat="1" applyFont="1" applyFill="1" applyBorder="1"/>
    <xf numFmtId="2" fontId="12" fillId="6" borderId="4" xfId="1" applyNumberFormat="1" applyFont="1" applyFill="1" applyBorder="1"/>
    <xf numFmtId="167" fontId="12" fillId="0" borderId="0" xfId="1" applyNumberFormat="1" applyFont="1" applyBorder="1" applyProtection="1"/>
    <xf numFmtId="2" fontId="4" fillId="6" borderId="13" xfId="1" applyNumberFormat="1" applyFont="1" applyFill="1" applyBorder="1" applyProtection="1">
      <protection locked="0"/>
    </xf>
    <xf numFmtId="2" fontId="15" fillId="6" borderId="4" xfId="1" applyNumberFormat="1" applyFont="1" applyFill="1" applyBorder="1"/>
    <xf numFmtId="2" fontId="12" fillId="0" borderId="0" xfId="0" applyNumberFormat="1" applyFont="1"/>
    <xf numFmtId="3" fontId="4" fillId="7" borderId="1" xfId="1" applyNumberFormat="1" applyFont="1" applyFill="1" applyBorder="1"/>
    <xf numFmtId="3" fontId="8" fillId="7" borderId="4" xfId="1" applyNumberFormat="1" applyFont="1" applyFill="1" applyBorder="1" applyAlignment="1">
      <alignment horizontal="center"/>
    </xf>
    <xf numFmtId="3" fontId="8" fillId="7" borderId="7" xfId="1" applyNumberFormat="1" applyFont="1" applyFill="1" applyBorder="1" applyAlignment="1" applyProtection="1">
      <alignment horizontal="center"/>
      <protection locked="0"/>
    </xf>
    <xf numFmtId="3" fontId="1" fillId="7" borderId="4" xfId="1" applyNumberFormat="1" applyFont="1" applyFill="1" applyBorder="1"/>
    <xf numFmtId="3" fontId="1" fillId="4" borderId="4" xfId="1" applyNumberFormat="1" applyFont="1" applyFill="1" applyBorder="1"/>
    <xf numFmtId="3" fontId="4" fillId="5" borderId="9" xfId="1" applyNumberFormat="1" applyFont="1" applyFill="1" applyBorder="1" applyProtection="1">
      <protection locked="0"/>
    </xf>
    <xf numFmtId="3" fontId="2" fillId="7" borderId="4" xfId="1" applyNumberFormat="1" applyFont="1" applyFill="1" applyBorder="1"/>
    <xf numFmtId="3" fontId="1" fillId="7" borderId="4" xfId="1" applyNumberFormat="1" applyFont="1" applyFill="1" applyBorder="1" applyProtection="1"/>
    <xf numFmtId="3" fontId="4" fillId="6" borderId="9" xfId="1" applyNumberFormat="1" applyFont="1" applyFill="1" applyBorder="1"/>
    <xf numFmtId="3" fontId="4" fillId="6" borderId="2" xfId="1" applyNumberFormat="1" applyFont="1" applyFill="1" applyBorder="1"/>
    <xf numFmtId="166" fontId="17" fillId="0" borderId="0" xfId="1" applyNumberFormat="1" applyFont="1" applyFill="1" applyBorder="1" applyAlignment="1">
      <alignment horizontal="left" wrapText="1" indent="1"/>
    </xf>
    <xf numFmtId="0" fontId="0" fillId="0" borderId="4" xfId="0" applyBorder="1" applyProtection="1">
      <protection locked="0"/>
    </xf>
    <xf numFmtId="0" fontId="0" fillId="0" borderId="0" xfId="0" applyAlignment="1">
      <alignment horizontal="left" wrapText="1" indent="1"/>
    </xf>
    <xf numFmtId="164" fontId="4" fillId="6" borderId="14" xfId="1" applyNumberFormat="1" applyFont="1" applyFill="1" applyBorder="1" applyAlignment="1">
      <alignment horizontal="center" wrapText="1"/>
    </xf>
    <xf numFmtId="164" fontId="4" fillId="6" borderId="12" xfId="1" applyNumberFormat="1" applyFont="1" applyFill="1" applyBorder="1" applyAlignment="1">
      <alignment horizontal="center" wrapText="1"/>
    </xf>
    <xf numFmtId="164" fontId="4" fillId="6" borderId="15" xfId="1" applyNumberFormat="1" applyFont="1" applyFill="1" applyBorder="1" applyAlignment="1">
      <alignment horizontal="center" wrapText="1"/>
    </xf>
    <xf numFmtId="1" fontId="16" fillId="6" borderId="14" xfId="1" applyNumberFormat="1" applyFont="1" applyFill="1" applyBorder="1" applyAlignment="1">
      <alignment horizontal="left"/>
    </xf>
    <xf numFmtId="1" fontId="16" fillId="6" borderId="12" xfId="1" applyNumberFormat="1" applyFont="1" applyFill="1" applyBorder="1" applyAlignment="1">
      <alignment horizontal="left"/>
    </xf>
    <xf numFmtId="1" fontId="16" fillId="6" borderId="15" xfId="1" applyNumberFormat="1" applyFont="1" applyFill="1" applyBorder="1" applyAlignment="1">
      <alignment horizontal="left"/>
    </xf>
  </cellXfs>
  <cellStyles count="78">
    <cellStyle name="Comma" xfId="1" builtinId="3" customBuiltin="1"/>
    <cellStyle name="Followed Hyperlink" xfId="49" builtinId="9" hidden="1"/>
    <cellStyle name="Followed Hyperlink" xfId="53" builtinId="9" hidden="1"/>
    <cellStyle name="Followed Hyperlink" xfId="57" builtinId="9" hidden="1"/>
    <cellStyle name="Followed Hyperlink" xfId="61" builtinId="9" hidden="1"/>
    <cellStyle name="Followed Hyperlink" xfId="65" builtinId="9" hidden="1"/>
    <cellStyle name="Followed Hyperlink" xfId="69" builtinId="9" hidden="1"/>
    <cellStyle name="Followed Hyperlink" xfId="73" builtinId="9" hidden="1"/>
    <cellStyle name="Followed Hyperlink" xfId="77" builtinId="9" hidden="1"/>
    <cellStyle name="Followed Hyperlink" xfId="75" builtinId="9" hidden="1"/>
    <cellStyle name="Followed Hyperlink" xfId="71" builtinId="9" hidden="1"/>
    <cellStyle name="Followed Hyperlink" xfId="67" builtinId="9" hidden="1"/>
    <cellStyle name="Followed Hyperlink" xfId="63" builtinId="9" hidden="1"/>
    <cellStyle name="Followed Hyperlink" xfId="59" builtinId="9" hidden="1"/>
    <cellStyle name="Followed Hyperlink" xfId="55" builtinId="9" hidden="1"/>
    <cellStyle name="Followed Hyperlink" xfId="51" builtinId="9" hidden="1"/>
    <cellStyle name="Followed Hyperlink" xfId="47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2" builtinId="9" hidden="1"/>
    <cellStyle name="Followed Hyperlink" xfId="23" builtinId="9" hidden="1"/>
    <cellStyle name="Followed Hyperlink" xfId="25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5" builtinId="9" hidden="1"/>
    <cellStyle name="Followed Hyperlink" xfId="43" builtinId="9" hidden="1"/>
    <cellStyle name="Followed Hyperlink" xfId="35" builtinId="9" hidden="1"/>
    <cellStyle name="Followed Hyperlink" xfId="27" builtinId="9" hidden="1"/>
    <cellStyle name="Followed Hyperlink" xfId="21" builtinId="9" hidden="1"/>
    <cellStyle name="Followed Hyperlink" xfId="17" builtinId="9" hidden="1"/>
    <cellStyle name="Followed Hyperlink" xfId="13" builtinId="9" hidden="1"/>
    <cellStyle name="Followed Hyperlink" xfId="7" builtinId="9" hidden="1"/>
    <cellStyle name="Followed Hyperlink" xfId="8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9" builtinId="9" hidden="1"/>
    <cellStyle name="Followed Hyperlink" xfId="4" builtinId="9" hidden="1"/>
    <cellStyle name="Followed Hyperlink" xfId="6" builtinId="9" hidden="1"/>
    <cellStyle name="Followed Hyperlink" xfId="3" builtinId="9" hidden="1"/>
    <cellStyle name="Followed Hyperlink" xfId="2" builtinId="9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4" builtinId="8" hidden="1"/>
    <cellStyle name="Hyperlink" xfId="76" builtinId="8" hidden="1"/>
    <cellStyle name="Hyperlink" xfId="72" builtinId="8" hidden="1"/>
    <cellStyle name="Hyperlink" xfId="56" builtinId="8" hidden="1"/>
    <cellStyle name="Hyperlink" xfId="34" builtinId="8" hidden="1"/>
    <cellStyle name="Hyperlink" xfId="36" builtinId="8" hidden="1"/>
    <cellStyle name="Hyperlink" xfId="38" builtinId="8" hidden="1"/>
    <cellStyle name="Hyperlink" xfId="42" builtinId="8" hidden="1"/>
    <cellStyle name="Hyperlink" xfId="44" builtinId="8" hidden="1"/>
    <cellStyle name="Hyperlink" xfId="46" builtinId="8" hidden="1"/>
    <cellStyle name="Hyperlink" xfId="40" builtinId="8" hidden="1"/>
    <cellStyle name="Hyperlink" xfId="28" builtinId="8" hidden="1"/>
    <cellStyle name="Hyperlink" xfId="30" builtinId="8" hidden="1"/>
    <cellStyle name="Hyperlink" xfId="32" builtinId="8" hidden="1"/>
    <cellStyle name="Hyperlink" xfId="26" builtinId="8" hidden="1"/>
    <cellStyle name="Hyperlink" xfId="24" builtinId="8" hidden="1"/>
    <cellStyle name="Normal" xfId="0" builtinId="0" customBuiltin="1"/>
    <cellStyle name="Per 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2:X121"/>
  <sheetViews>
    <sheetView tabSelected="1" topLeftCell="F50" zoomScaleNormal="100" workbookViewId="0">
      <selection activeCell="V66" sqref="V66"/>
    </sheetView>
  </sheetViews>
  <sheetFormatPr defaultColWidth="11.42578125" defaultRowHeight="15" x14ac:dyDescent="0.25"/>
  <cols>
    <col min="1" max="1" width="5" customWidth="1"/>
    <col min="2" max="2" width="6.7109375" customWidth="1"/>
    <col min="3" max="3" width="27.7109375" customWidth="1"/>
    <col min="4" max="4" width="14.140625" customWidth="1"/>
    <col min="5" max="5" width="10.28515625" customWidth="1"/>
    <col min="6" max="6" width="9.28515625" customWidth="1"/>
    <col min="7" max="7" width="9" customWidth="1"/>
    <col min="8" max="8" width="10" customWidth="1"/>
    <col min="9" max="9" width="10.42578125" customWidth="1"/>
    <col min="10" max="10" width="9.28515625" customWidth="1"/>
    <col min="11" max="11" width="11.28515625" customWidth="1"/>
    <col min="12" max="12" width="10.42578125" customWidth="1"/>
    <col min="13" max="13" width="9" customWidth="1"/>
    <col min="14" max="14" width="10.28515625" customWidth="1"/>
    <col min="15" max="15" width="10" customWidth="1"/>
    <col min="16" max="16" width="13.28515625" customWidth="1"/>
    <col min="17" max="17" width="9.42578125" customWidth="1"/>
    <col min="18" max="18" width="12.28515625" customWidth="1"/>
    <col min="19" max="19" width="12.28515625" style="19" customWidth="1"/>
    <col min="20" max="20" width="10" customWidth="1"/>
    <col min="21" max="21" width="48" style="91" customWidth="1"/>
    <col min="22" max="22" width="38.7109375" style="91" customWidth="1"/>
    <col min="23" max="23" width="31.85546875" style="158" customWidth="1"/>
    <col min="24" max="24" width="5.28515625" style="91" customWidth="1"/>
  </cols>
  <sheetData>
    <row r="2" spans="2:24" ht="44.45" customHeight="1" x14ac:dyDescent="0.3">
      <c r="B2" s="50" t="s">
        <v>0</v>
      </c>
      <c r="C2" s="51"/>
      <c r="D2" s="52"/>
      <c r="E2" s="52"/>
      <c r="F2" s="53"/>
      <c r="G2" s="52" t="s">
        <v>134</v>
      </c>
      <c r="H2" s="54"/>
      <c r="I2" s="54"/>
      <c r="J2" s="53"/>
      <c r="K2" s="53"/>
      <c r="L2" s="53"/>
      <c r="M2" s="53"/>
      <c r="N2" s="53"/>
      <c r="O2" s="55"/>
      <c r="P2" s="56"/>
      <c r="Q2" s="239" t="s">
        <v>1</v>
      </c>
      <c r="R2" s="239" t="s">
        <v>2</v>
      </c>
      <c r="S2" s="226"/>
      <c r="T2" s="33"/>
      <c r="U2" s="188"/>
      <c r="V2" s="189"/>
      <c r="W2" s="242" t="s">
        <v>3</v>
      </c>
      <c r="X2" s="88"/>
    </row>
    <row r="3" spans="2:24" ht="15.75" x14ac:dyDescent="0.25">
      <c r="B3" s="57"/>
      <c r="C3" s="58"/>
      <c r="D3" s="59"/>
      <c r="E3" s="60"/>
      <c r="F3" s="59"/>
      <c r="G3" s="60"/>
      <c r="H3" s="60"/>
      <c r="I3" s="60"/>
      <c r="J3" s="59"/>
      <c r="K3" s="59"/>
      <c r="L3" s="59"/>
      <c r="M3" s="59"/>
      <c r="N3" s="59"/>
      <c r="O3" s="61"/>
      <c r="P3" s="62"/>
      <c r="Q3" s="240"/>
      <c r="R3" s="240"/>
      <c r="S3" s="227"/>
      <c r="T3" s="35" t="s">
        <v>4</v>
      </c>
      <c r="U3" s="147"/>
      <c r="V3" s="190"/>
      <c r="W3" s="243"/>
      <c r="X3" s="89"/>
    </row>
    <row r="4" spans="2:24" ht="15.75" x14ac:dyDescent="0.25">
      <c r="B4" s="63" t="s">
        <v>5</v>
      </c>
      <c r="C4" s="64" t="s">
        <v>6</v>
      </c>
      <c r="D4" s="65" t="s">
        <v>7</v>
      </c>
      <c r="E4" s="65" t="s">
        <v>8</v>
      </c>
      <c r="F4" s="65" t="s">
        <v>9</v>
      </c>
      <c r="G4" s="65" t="s">
        <v>10</v>
      </c>
      <c r="H4" s="65" t="s">
        <v>11</v>
      </c>
      <c r="I4" s="65" t="s">
        <v>12</v>
      </c>
      <c r="J4" s="65" t="s">
        <v>13</v>
      </c>
      <c r="K4" s="65" t="s">
        <v>14</v>
      </c>
      <c r="L4" s="65" t="s">
        <v>15</v>
      </c>
      <c r="M4" s="65" t="s">
        <v>16</v>
      </c>
      <c r="N4" s="65" t="s">
        <v>17</v>
      </c>
      <c r="O4" s="66" t="s">
        <v>18</v>
      </c>
      <c r="P4" s="67" t="s">
        <v>19</v>
      </c>
      <c r="Q4" s="241"/>
      <c r="R4" s="241"/>
      <c r="S4" s="228" t="s">
        <v>20</v>
      </c>
      <c r="T4" s="36" t="s">
        <v>20</v>
      </c>
      <c r="U4" s="148" t="s">
        <v>21</v>
      </c>
      <c r="V4" s="191" t="s">
        <v>123</v>
      </c>
      <c r="W4" s="244"/>
      <c r="X4" s="90"/>
    </row>
    <row r="5" spans="2:24" x14ac:dyDescent="0.25">
      <c r="B5" s="37">
        <v>100</v>
      </c>
      <c r="C5" s="6" t="s">
        <v>22</v>
      </c>
      <c r="D5" s="42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204"/>
      <c r="Q5" s="204"/>
      <c r="R5" s="204"/>
      <c r="S5" s="229"/>
      <c r="T5" s="45"/>
      <c r="U5" s="129"/>
      <c r="V5" s="138"/>
      <c r="W5" s="159"/>
      <c r="X5" s="136"/>
    </row>
    <row r="6" spans="2:24" x14ac:dyDescent="0.25">
      <c r="B6" s="38">
        <v>1010</v>
      </c>
      <c r="C6" s="87" t="s">
        <v>23</v>
      </c>
      <c r="D6" s="198">
        <f>'CUM TB ENTRY'!D59</f>
        <v>0</v>
      </c>
      <c r="E6" s="198">
        <f>'CUM TB ENTRY'!E6-D6</f>
        <v>324</v>
      </c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217">
        <f>SUM(D6:O6)</f>
        <v>324</v>
      </c>
      <c r="Q6" s="205"/>
      <c r="R6" s="206"/>
      <c r="S6" s="230"/>
      <c r="T6" s="49"/>
      <c r="U6" s="236"/>
      <c r="V6" s="192"/>
      <c r="W6" s="160"/>
      <c r="X6" s="137"/>
    </row>
    <row r="7" spans="2:24" x14ac:dyDescent="0.25">
      <c r="B7" s="39">
        <v>1020</v>
      </c>
      <c r="C7" s="87" t="s">
        <v>24</v>
      </c>
      <c r="D7" s="198">
        <f>'CUM TB ENTRY'!D7</f>
        <v>0</v>
      </c>
      <c r="E7" s="198">
        <f>'CUM TB ENTRY'!E7-D7</f>
        <v>0</v>
      </c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217">
        <f>SUM(D7:O7)</f>
        <v>0</v>
      </c>
      <c r="Q7" s="207"/>
      <c r="R7" s="207"/>
      <c r="S7" s="229">
        <v>243</v>
      </c>
      <c r="T7" s="34">
        <f>+P7/S7</f>
        <v>0</v>
      </c>
      <c r="U7" s="129"/>
      <c r="V7" s="138"/>
      <c r="W7" s="159"/>
      <c r="X7" s="138"/>
    </row>
    <row r="8" spans="2:24" x14ac:dyDescent="0.25">
      <c r="B8" s="39">
        <v>1076</v>
      </c>
      <c r="C8" s="87" t="s">
        <v>25</v>
      </c>
      <c r="D8" s="198">
        <f>'CUM TB ENTRY'!D8</f>
        <v>85717</v>
      </c>
      <c r="E8" s="198">
        <f>'CUM TB ENTRY'!E8-D8</f>
        <v>0</v>
      </c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217">
        <f>SUM(D8:O8)</f>
        <v>85717</v>
      </c>
      <c r="Q8" s="207"/>
      <c r="R8" s="207"/>
      <c r="S8" s="229">
        <v>171433</v>
      </c>
      <c r="T8" s="34">
        <f t="shared" ref="T8:T21" si="0">+P8/S8</f>
        <v>0.50000291659132134</v>
      </c>
      <c r="U8" s="129" t="s">
        <v>146</v>
      </c>
      <c r="V8" s="138"/>
      <c r="W8" s="159"/>
      <c r="X8" s="138"/>
    </row>
    <row r="9" spans="2:24" x14ac:dyDescent="0.25">
      <c r="B9" s="39">
        <v>1090</v>
      </c>
      <c r="C9" s="87" t="s">
        <v>26</v>
      </c>
      <c r="D9" s="198">
        <f>'CUM TB ENTRY'!D9</f>
        <v>0</v>
      </c>
      <c r="E9" s="198">
        <f>'CUM TB ENTRY'!E9-D9</f>
        <v>1597</v>
      </c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217">
        <f t="shared" ref="P9:P12" si="1">SUM(D9:O9)</f>
        <v>1597</v>
      </c>
      <c r="Q9" s="207"/>
      <c r="R9" s="207"/>
      <c r="S9" s="229">
        <v>12174</v>
      </c>
      <c r="T9" s="34">
        <f t="shared" si="0"/>
        <v>0.13118120584852966</v>
      </c>
      <c r="U9" s="129" t="s">
        <v>154</v>
      </c>
      <c r="V9" s="138"/>
      <c r="W9" s="159"/>
      <c r="X9" s="138"/>
    </row>
    <row r="10" spans="2:24" x14ac:dyDescent="0.25">
      <c r="B10" s="39">
        <v>1100</v>
      </c>
      <c r="C10" s="87" t="s">
        <v>27</v>
      </c>
      <c r="D10" s="198">
        <f>'CUM TB ENTRY'!D10</f>
        <v>800</v>
      </c>
      <c r="E10" s="198">
        <f>'CUM TB ENTRY'!E10-D10</f>
        <v>0</v>
      </c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217">
        <f t="shared" si="1"/>
        <v>800</v>
      </c>
      <c r="Q10" s="205"/>
      <c r="R10" s="206"/>
      <c r="S10" s="229">
        <v>0</v>
      </c>
      <c r="T10" s="34"/>
      <c r="U10" s="130" t="s">
        <v>149</v>
      </c>
      <c r="V10" s="193"/>
      <c r="W10" s="159"/>
      <c r="X10" s="138"/>
    </row>
    <row r="11" spans="2:24" x14ac:dyDescent="0.25">
      <c r="B11" s="39">
        <v>1106</v>
      </c>
      <c r="C11" s="1" t="s">
        <v>28</v>
      </c>
      <c r="D11" s="198">
        <f>'CUM TB ENTRY'!D11</f>
        <v>0</v>
      </c>
      <c r="E11" s="198">
        <f>'CUM TB ENTRY'!E11-D11</f>
        <v>0</v>
      </c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217"/>
      <c r="Q11" s="205">
        <f>SUM(E11:O11)</f>
        <v>0</v>
      </c>
      <c r="R11" s="207"/>
      <c r="S11" s="229"/>
      <c r="T11" s="34"/>
      <c r="U11" s="144" t="s">
        <v>124</v>
      </c>
      <c r="V11" s="193"/>
      <c r="W11" s="159"/>
      <c r="X11" s="139"/>
    </row>
    <row r="12" spans="2:24" x14ac:dyDescent="0.25">
      <c r="B12" s="39">
        <v>1107</v>
      </c>
      <c r="C12" s="1" t="s">
        <v>29</v>
      </c>
      <c r="D12" s="198">
        <f>'CUM TB ENTRY'!D12</f>
        <v>0</v>
      </c>
      <c r="E12" s="198">
        <f>'CUM TB ENTRY'!E12-D12</f>
        <v>350</v>
      </c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217">
        <f t="shared" si="1"/>
        <v>350</v>
      </c>
      <c r="Q12" s="205"/>
      <c r="R12" s="207"/>
      <c r="S12" s="229"/>
      <c r="T12" s="34"/>
      <c r="U12" s="144" t="s">
        <v>155</v>
      </c>
      <c r="V12" s="193"/>
      <c r="W12" s="159"/>
      <c r="X12" s="139"/>
    </row>
    <row r="13" spans="2:24" x14ac:dyDescent="0.25">
      <c r="B13" s="39">
        <v>1200</v>
      </c>
      <c r="C13" s="87" t="s">
        <v>30</v>
      </c>
      <c r="D13" s="198">
        <f>'CUM TB ENTRY'!D13</f>
        <v>366</v>
      </c>
      <c r="E13" s="198">
        <f>'CUM TB ENTRY'!E13-D13</f>
        <v>0</v>
      </c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207">
        <f t="shared" ref="P13:P19" si="2">SUM(D13:O13)</f>
        <v>366</v>
      </c>
      <c r="Q13" s="207"/>
      <c r="R13" s="207"/>
      <c r="S13" s="229">
        <v>4605</v>
      </c>
      <c r="T13" s="34">
        <f t="shared" si="0"/>
        <v>7.9478827361563517E-2</v>
      </c>
      <c r="U13" s="129" t="s">
        <v>147</v>
      </c>
      <c r="V13" s="138"/>
      <c r="W13" s="159"/>
      <c r="X13" s="138"/>
    </row>
    <row r="14" spans="2:24" ht="30" x14ac:dyDescent="0.25">
      <c r="B14" s="39">
        <v>1201</v>
      </c>
      <c r="C14" s="87" t="s">
        <v>31</v>
      </c>
      <c r="D14" s="198">
        <f>'CUM TB ENTRY'!D14</f>
        <v>0</v>
      </c>
      <c r="E14" s="198">
        <f>'CUM TB ENTRY'!E14-D14</f>
        <v>0</v>
      </c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207">
        <f t="shared" si="2"/>
        <v>0</v>
      </c>
      <c r="Q14" s="207"/>
      <c r="R14" s="207"/>
      <c r="S14" s="229">
        <v>4240</v>
      </c>
      <c r="T14" s="34">
        <f t="shared" si="0"/>
        <v>0</v>
      </c>
      <c r="U14" s="129"/>
      <c r="V14" s="138"/>
      <c r="W14" s="159"/>
      <c r="X14" s="138"/>
    </row>
    <row r="15" spans="2:24" x14ac:dyDescent="0.25">
      <c r="B15" s="39">
        <v>1202</v>
      </c>
      <c r="C15" s="87" t="s">
        <v>32</v>
      </c>
      <c r="D15" s="198">
        <f>'CUM TB ENTRY'!D15</f>
        <v>369</v>
      </c>
      <c r="E15" s="198">
        <f>'CUM TB ENTRY'!E15-D15</f>
        <v>0</v>
      </c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207">
        <f t="shared" si="2"/>
        <v>369</v>
      </c>
      <c r="Q15" s="207"/>
      <c r="R15" s="207"/>
      <c r="S15" s="229">
        <v>2280</v>
      </c>
      <c r="T15" s="34">
        <f t="shared" si="0"/>
        <v>0.1618421052631579</v>
      </c>
      <c r="U15" s="129" t="s">
        <v>148</v>
      </c>
      <c r="V15" s="138"/>
      <c r="W15" s="159"/>
      <c r="X15" s="138"/>
    </row>
    <row r="16" spans="2:24" ht="30" x14ac:dyDescent="0.25">
      <c r="B16" s="39">
        <v>1300</v>
      </c>
      <c r="C16" s="87" t="s">
        <v>33</v>
      </c>
      <c r="D16" s="198">
        <f>'CUM TB ENTRY'!D16</f>
        <v>228</v>
      </c>
      <c r="E16" s="198">
        <f>'CUM TB ENTRY'!E16-D16</f>
        <v>1383</v>
      </c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207">
        <f t="shared" si="2"/>
        <v>1611</v>
      </c>
      <c r="Q16" s="207"/>
      <c r="R16" s="207"/>
      <c r="S16" s="229">
        <v>1445</v>
      </c>
      <c r="T16" s="34">
        <f t="shared" si="0"/>
        <v>1.114878892733564</v>
      </c>
      <c r="U16" s="129" t="s">
        <v>156</v>
      </c>
      <c r="V16" s="138"/>
      <c r="W16" s="159"/>
      <c r="X16" s="139"/>
    </row>
    <row r="17" spans="2:24" x14ac:dyDescent="0.25">
      <c r="B17" s="39">
        <v>1301</v>
      </c>
      <c r="C17" s="87" t="s">
        <v>34</v>
      </c>
      <c r="D17" s="198">
        <f>'CUM TB ENTRY'!D17</f>
        <v>0</v>
      </c>
      <c r="E17" s="198">
        <f>'CUM TB ENTRY'!E17-D17</f>
        <v>0</v>
      </c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207">
        <f t="shared" si="2"/>
        <v>0</v>
      </c>
      <c r="Q17" s="207"/>
      <c r="R17" s="207"/>
      <c r="S17" s="229">
        <v>11</v>
      </c>
      <c r="T17" s="34">
        <f t="shared" si="0"/>
        <v>0</v>
      </c>
      <c r="V17" s="128"/>
      <c r="W17" s="161"/>
      <c r="X17" s="138"/>
    </row>
    <row r="18" spans="2:24" x14ac:dyDescent="0.25">
      <c r="B18" s="39">
        <v>1305</v>
      </c>
      <c r="C18" s="87" t="s">
        <v>35</v>
      </c>
      <c r="D18" s="198">
        <f>'CUM TB ENTRY'!D18</f>
        <v>535</v>
      </c>
      <c r="E18" s="198">
        <f>'CUM TB ENTRY'!E18-D18</f>
        <v>0</v>
      </c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207">
        <f t="shared" si="2"/>
        <v>535</v>
      </c>
      <c r="Q18" s="207"/>
      <c r="R18" s="207"/>
      <c r="S18" s="229">
        <v>3146</v>
      </c>
      <c r="T18" s="34">
        <f t="shared" si="0"/>
        <v>0.17005721551176098</v>
      </c>
      <c r="U18" s="91" t="s">
        <v>36</v>
      </c>
      <c r="V18" s="128"/>
      <c r="W18" s="159"/>
      <c r="X18" s="138"/>
    </row>
    <row r="19" spans="2:24" x14ac:dyDescent="0.25">
      <c r="B19" s="39">
        <v>1306</v>
      </c>
      <c r="C19" s="87" t="s">
        <v>37</v>
      </c>
      <c r="D19" s="198">
        <f>'CUM TB ENTRY'!D19</f>
        <v>518</v>
      </c>
      <c r="E19" s="198">
        <f>'CUM TB ENTRY'!E19-D19</f>
        <v>0</v>
      </c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207">
        <f t="shared" si="2"/>
        <v>518</v>
      </c>
      <c r="Q19" s="207"/>
      <c r="R19" s="207"/>
      <c r="S19" s="229">
        <v>1047</v>
      </c>
      <c r="T19" s="34">
        <f t="shared" si="0"/>
        <v>0.49474689589302767</v>
      </c>
      <c r="U19" s="129" t="s">
        <v>150</v>
      </c>
      <c r="V19" s="138"/>
      <c r="W19" s="159"/>
      <c r="X19" s="138"/>
    </row>
    <row r="20" spans="2:24" x14ac:dyDescent="0.25">
      <c r="B20" s="149"/>
      <c r="C20" s="1"/>
      <c r="D20" s="198"/>
      <c r="E20" s="198"/>
      <c r="F20" s="198"/>
      <c r="G20" s="46"/>
      <c r="H20" s="46"/>
      <c r="I20" s="46"/>
      <c r="J20" s="46"/>
      <c r="K20" s="46"/>
      <c r="L20" s="46"/>
      <c r="M20" s="46"/>
      <c r="N20" s="46"/>
      <c r="O20" s="46"/>
      <c r="P20" s="207"/>
      <c r="Q20" s="207"/>
      <c r="R20" s="207"/>
      <c r="S20" s="229"/>
      <c r="T20" s="34"/>
      <c r="U20" s="129"/>
      <c r="V20" s="138"/>
      <c r="W20" s="159"/>
      <c r="X20" s="138"/>
    </row>
    <row r="21" spans="2:24" x14ac:dyDescent="0.25">
      <c r="B21" s="68" t="s">
        <v>38</v>
      </c>
      <c r="C21" s="69" t="s">
        <v>22</v>
      </c>
      <c r="D21" s="199">
        <f t="shared" ref="D21:G21" si="3">SUM(D5:D20)</f>
        <v>88533</v>
      </c>
      <c r="E21" s="199">
        <f>SUM(E5:E20)</f>
        <v>3654</v>
      </c>
      <c r="F21" s="199">
        <f t="shared" ref="F21" si="4">SUM(F5:F20)</f>
        <v>0</v>
      </c>
      <c r="G21" s="70">
        <f t="shared" si="3"/>
        <v>0</v>
      </c>
      <c r="H21" s="70">
        <f t="shared" ref="H21:I21" si="5">SUM(H5:H20)</f>
        <v>0</v>
      </c>
      <c r="I21" s="70">
        <f t="shared" si="5"/>
        <v>0</v>
      </c>
      <c r="J21" s="70">
        <f t="shared" ref="J21:K21" si="6">SUM(J5:J20)</f>
        <v>0</v>
      </c>
      <c r="K21" s="70">
        <f t="shared" si="6"/>
        <v>0</v>
      </c>
      <c r="L21" s="70">
        <f t="shared" ref="L21:M21" si="7">SUM(L5:L20)</f>
        <v>0</v>
      </c>
      <c r="M21" s="70">
        <f t="shared" si="7"/>
        <v>0</v>
      </c>
      <c r="N21" s="70">
        <f t="shared" ref="N21:O21" si="8">SUM(N5:N20)</f>
        <v>0</v>
      </c>
      <c r="O21" s="70">
        <f t="shared" si="8"/>
        <v>0</v>
      </c>
      <c r="P21" s="208">
        <f>SUM(P6:P19)</f>
        <v>92187</v>
      </c>
      <c r="Q21" s="209">
        <f>SUM(Q6:Q19)</f>
        <v>0</v>
      </c>
      <c r="R21" s="219">
        <f>SUM(R6:R19)</f>
        <v>0</v>
      </c>
      <c r="S21" s="231">
        <f>SUM(S6:S19)</f>
        <v>200624</v>
      </c>
      <c r="T21" s="71">
        <f t="shared" si="0"/>
        <v>0.45950135576999762</v>
      </c>
      <c r="U21" s="145"/>
      <c r="V21" s="194"/>
      <c r="W21" s="162"/>
      <c r="X21" s="140"/>
    </row>
    <row r="22" spans="2:24" x14ac:dyDescent="0.25">
      <c r="B22" s="38"/>
      <c r="C22" s="1"/>
      <c r="D22" s="173"/>
      <c r="E22" s="173"/>
      <c r="F22" s="43"/>
      <c r="G22" s="43"/>
      <c r="H22" s="43"/>
      <c r="I22" s="43"/>
      <c r="J22" s="43"/>
      <c r="K22" s="43"/>
      <c r="L22" s="43"/>
      <c r="M22" s="47"/>
      <c r="N22" s="43"/>
      <c r="O22" s="43"/>
      <c r="P22" s="207"/>
      <c r="Q22" s="207"/>
      <c r="R22" s="207"/>
      <c r="S22" s="232"/>
      <c r="T22" s="34"/>
      <c r="U22" s="129"/>
      <c r="V22" s="138"/>
      <c r="W22" s="159"/>
      <c r="X22" s="138"/>
    </row>
    <row r="23" spans="2:24" x14ac:dyDescent="0.25">
      <c r="B23" s="40">
        <v>101</v>
      </c>
      <c r="C23" s="8" t="s">
        <v>39</v>
      </c>
      <c r="D23" s="200"/>
      <c r="E23" s="173"/>
      <c r="F23" s="43"/>
      <c r="G23" s="43"/>
      <c r="H23" s="43"/>
      <c r="I23" s="43"/>
      <c r="J23" s="43"/>
      <c r="K23" s="43"/>
      <c r="L23" s="43"/>
      <c r="M23" s="47"/>
      <c r="N23" s="43"/>
      <c r="O23" s="43"/>
      <c r="P23" s="207"/>
      <c r="Q23" s="207"/>
      <c r="R23" s="207"/>
      <c r="S23" s="232"/>
      <c r="T23" s="34"/>
      <c r="U23" s="129"/>
      <c r="V23" s="138"/>
      <c r="W23" s="159"/>
      <c r="X23" s="138"/>
    </row>
    <row r="24" spans="2:24" x14ac:dyDescent="0.25">
      <c r="B24" s="39">
        <v>4000</v>
      </c>
      <c r="C24" s="87" t="s">
        <v>40</v>
      </c>
      <c r="D24" s="198">
        <f>'CUM TB ENTRY'!D24</f>
        <v>7508</v>
      </c>
      <c r="E24" s="198">
        <f>'CUM TB ENTRY'!E24-D24</f>
        <v>6945</v>
      </c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207">
        <f t="shared" ref="P24:P40" si="9">SUM(D24:O24)</f>
        <v>14453</v>
      </c>
      <c r="Q24" s="207"/>
      <c r="R24" s="207"/>
      <c r="S24" s="229">
        <v>86818</v>
      </c>
      <c r="T24" s="34">
        <f t="shared" ref="T24:T42" si="10">+P24/S24</f>
        <v>0.16647469418784122</v>
      </c>
      <c r="U24" s="130" t="s">
        <v>157</v>
      </c>
      <c r="V24" s="139"/>
      <c r="W24" s="159"/>
      <c r="X24" s="138"/>
    </row>
    <row r="25" spans="2:24" x14ac:dyDescent="0.25">
      <c r="B25" s="39">
        <v>4004</v>
      </c>
      <c r="C25" s="87" t="s">
        <v>41</v>
      </c>
      <c r="D25" s="198">
        <f>'CUM TB ENTRY'!D25</f>
        <v>0</v>
      </c>
      <c r="E25" s="198">
        <f>'CUM TB ENTRY'!E25-D25</f>
        <v>22</v>
      </c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207">
        <f t="shared" si="9"/>
        <v>22</v>
      </c>
      <c r="Q25" s="207"/>
      <c r="R25" s="207"/>
      <c r="S25" s="229">
        <v>264</v>
      </c>
      <c r="T25" s="34">
        <f t="shared" si="10"/>
        <v>8.3333333333333329E-2</v>
      </c>
      <c r="U25" s="130" t="s">
        <v>158</v>
      </c>
      <c r="V25" s="139"/>
      <c r="W25" s="159"/>
      <c r="X25" s="138"/>
    </row>
    <row r="26" spans="2:24" x14ac:dyDescent="0.25">
      <c r="B26" s="39">
        <v>4010</v>
      </c>
      <c r="C26" s="87" t="s">
        <v>42</v>
      </c>
      <c r="D26" s="198">
        <f>'CUM TB ENTRY'!D26</f>
        <v>0</v>
      </c>
      <c r="E26" s="198">
        <f>'CUM TB ENTRY'!E26-D26</f>
        <v>35</v>
      </c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207">
        <f t="shared" si="9"/>
        <v>35</v>
      </c>
      <c r="Q26" s="207"/>
      <c r="R26" s="207"/>
      <c r="S26" s="229">
        <v>1500</v>
      </c>
      <c r="T26" s="34">
        <f t="shared" si="10"/>
        <v>2.3333333333333334E-2</v>
      </c>
      <c r="U26" s="129"/>
      <c r="V26" s="138"/>
      <c r="W26" s="159"/>
      <c r="X26" s="138"/>
    </row>
    <row r="27" spans="2:24" x14ac:dyDescent="0.25">
      <c r="B27" s="39">
        <v>4020</v>
      </c>
      <c r="C27" s="87" t="s">
        <v>43</v>
      </c>
      <c r="D27" s="198">
        <f>'CUM TB ENTRY'!D27</f>
        <v>0</v>
      </c>
      <c r="E27" s="198">
        <f>'CUM TB ENTRY'!E27-D27</f>
        <v>0</v>
      </c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207">
        <f t="shared" si="9"/>
        <v>0</v>
      </c>
      <c r="Q27" s="207"/>
      <c r="R27" s="207"/>
      <c r="S27" s="229">
        <v>500</v>
      </c>
      <c r="T27" s="34">
        <f t="shared" si="10"/>
        <v>0</v>
      </c>
      <c r="U27" s="129"/>
      <c r="V27" s="138"/>
      <c r="W27" s="159"/>
      <c r="X27" s="138"/>
    </row>
    <row r="28" spans="2:24" x14ac:dyDescent="0.25">
      <c r="B28" s="39">
        <v>4030</v>
      </c>
      <c r="C28" s="87" t="s">
        <v>44</v>
      </c>
      <c r="D28" s="198">
        <f>'CUM TB ENTRY'!D28</f>
        <v>0</v>
      </c>
      <c r="E28" s="198">
        <f>'CUM TB ENTRY'!E28-D28</f>
        <v>0</v>
      </c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205">
        <f t="shared" si="9"/>
        <v>0</v>
      </c>
      <c r="Q28" s="207"/>
      <c r="R28" s="205"/>
      <c r="S28" s="229"/>
      <c r="T28" s="34"/>
      <c r="U28" s="132"/>
      <c r="V28" s="195" t="s">
        <v>143</v>
      </c>
      <c r="W28" s="159"/>
      <c r="X28" s="138"/>
    </row>
    <row r="29" spans="2:24" x14ac:dyDescent="0.25">
      <c r="B29" s="39">
        <v>4040</v>
      </c>
      <c r="C29" s="87" t="s">
        <v>122</v>
      </c>
      <c r="D29" s="198">
        <f>'CUM TB ENTRY'!D29</f>
        <v>0</v>
      </c>
      <c r="E29" s="198">
        <f>'CUM TB ENTRY'!E29-D29</f>
        <v>0</v>
      </c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205"/>
      <c r="Q29" s="207"/>
      <c r="R29" s="205"/>
      <c r="S29" s="229">
        <v>15000</v>
      </c>
      <c r="T29" s="34">
        <f t="shared" si="10"/>
        <v>0</v>
      </c>
      <c r="U29" s="132"/>
      <c r="V29" s="195"/>
      <c r="W29" s="159"/>
      <c r="X29" s="138"/>
    </row>
    <row r="30" spans="2:24" x14ac:dyDescent="0.25">
      <c r="B30" s="39">
        <v>4050</v>
      </c>
      <c r="C30" s="87" t="s">
        <v>45</v>
      </c>
      <c r="D30" s="198">
        <f>'CUM TB ENTRY'!D30</f>
        <v>-1100</v>
      </c>
      <c r="E30" s="198">
        <f>'CUM TB ENTRY'!E30-D30</f>
        <v>0</v>
      </c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207">
        <f t="shared" si="9"/>
        <v>-1100</v>
      </c>
      <c r="Q30" s="207"/>
      <c r="R30" s="207"/>
      <c r="S30" s="229">
        <v>1250</v>
      </c>
      <c r="T30" s="34">
        <f t="shared" si="10"/>
        <v>-0.88</v>
      </c>
      <c r="U30" s="129"/>
      <c r="V30" s="138"/>
      <c r="W30" s="159"/>
      <c r="X30" s="138"/>
    </row>
    <row r="31" spans="2:24" ht="29.45" customHeight="1" x14ac:dyDescent="0.25">
      <c r="B31" s="39">
        <v>4051</v>
      </c>
      <c r="C31" s="87" t="s">
        <v>46</v>
      </c>
      <c r="D31" s="198">
        <f>'CUM TB ENTRY'!D31</f>
        <v>899</v>
      </c>
      <c r="E31" s="198">
        <f>'CUM TB ENTRY'!E31-D31</f>
        <v>-218</v>
      </c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207">
        <f t="shared" si="9"/>
        <v>681</v>
      </c>
      <c r="Q31" s="207"/>
      <c r="R31" s="207"/>
      <c r="S31" s="229">
        <v>5200</v>
      </c>
      <c r="T31" s="34">
        <f t="shared" si="10"/>
        <v>0.13096153846153846</v>
      </c>
      <c r="U31" s="133" t="s">
        <v>159</v>
      </c>
      <c r="V31" s="196"/>
      <c r="W31" s="163"/>
      <c r="X31" s="138"/>
    </row>
    <row r="32" spans="2:24" x14ac:dyDescent="0.25">
      <c r="B32" s="39">
        <v>4052</v>
      </c>
      <c r="C32" s="87" t="s">
        <v>47</v>
      </c>
      <c r="D32" s="198">
        <f>'CUM TB ENTRY'!D32</f>
        <v>0</v>
      </c>
      <c r="E32" s="198">
        <f>'CUM TB ENTRY'!E32-D32</f>
        <v>1905</v>
      </c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207">
        <f t="shared" si="9"/>
        <v>1905</v>
      </c>
      <c r="Q32" s="207"/>
      <c r="R32" s="207"/>
      <c r="S32" s="229">
        <v>1752</v>
      </c>
      <c r="T32" s="34">
        <f t="shared" si="10"/>
        <v>1.0873287671232876</v>
      </c>
      <c r="U32" s="133"/>
      <c r="V32" s="196"/>
      <c r="W32" s="163"/>
      <c r="X32" s="138"/>
    </row>
    <row r="33" spans="2:24" x14ac:dyDescent="0.25">
      <c r="B33" s="39">
        <v>4053</v>
      </c>
      <c r="C33" s="87" t="s">
        <v>48</v>
      </c>
      <c r="D33" s="198">
        <f>'CUM TB ENTRY'!D33</f>
        <v>110</v>
      </c>
      <c r="E33" s="198">
        <f>'CUM TB ENTRY'!E33-D33</f>
        <v>990</v>
      </c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207">
        <f t="shared" si="9"/>
        <v>1100</v>
      </c>
      <c r="Q33" s="207"/>
      <c r="R33" s="207"/>
      <c r="S33" s="229">
        <v>2167</v>
      </c>
      <c r="T33" s="34">
        <f t="shared" si="10"/>
        <v>0.50761421319796951</v>
      </c>
      <c r="U33" s="130" t="s">
        <v>151</v>
      </c>
      <c r="V33" s="138"/>
      <c r="W33" s="159"/>
      <c r="X33" s="138"/>
    </row>
    <row r="34" spans="2:24" x14ac:dyDescent="0.25">
      <c r="B34" s="39">
        <v>4054</v>
      </c>
      <c r="C34" s="87" t="s">
        <v>49</v>
      </c>
      <c r="D34" s="198">
        <f>'CUM TB ENTRY'!D34</f>
        <v>48</v>
      </c>
      <c r="E34" s="198">
        <f>'CUM TB ENTRY'!E34-D34</f>
        <v>200</v>
      </c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207">
        <f t="shared" si="9"/>
        <v>248</v>
      </c>
      <c r="Q34" s="207"/>
      <c r="R34" s="206"/>
      <c r="S34" s="229">
        <v>1823</v>
      </c>
      <c r="T34" s="34">
        <f t="shared" si="10"/>
        <v>0.13603949533735601</v>
      </c>
      <c r="U34" s="130" t="s">
        <v>160</v>
      </c>
      <c r="V34" s="139"/>
      <c r="W34" s="159"/>
      <c r="X34" s="138"/>
    </row>
    <row r="35" spans="2:24" ht="30" x14ac:dyDescent="0.25">
      <c r="B35" s="39">
        <v>4055</v>
      </c>
      <c r="C35" s="87" t="s">
        <v>50</v>
      </c>
      <c r="D35" s="198">
        <f>'CUM TB ENTRY'!D35</f>
        <v>973</v>
      </c>
      <c r="E35" s="198">
        <f>'CUM TB ENTRY'!E35-D35</f>
        <v>99</v>
      </c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207">
        <f t="shared" si="9"/>
        <v>1072</v>
      </c>
      <c r="Q35" s="207"/>
      <c r="R35" s="207"/>
      <c r="S35" s="229">
        <v>5350</v>
      </c>
      <c r="T35" s="34">
        <f t="shared" si="10"/>
        <v>0.20037383177570092</v>
      </c>
      <c r="U35" s="129" t="s">
        <v>131</v>
      </c>
      <c r="V35" s="138"/>
      <c r="W35" s="159"/>
      <c r="X35" s="138"/>
    </row>
    <row r="36" spans="2:24" ht="30" x14ac:dyDescent="0.25">
      <c r="B36" s="39">
        <v>4057</v>
      </c>
      <c r="C36" s="87" t="s">
        <v>51</v>
      </c>
      <c r="D36" s="198">
        <f>'CUM TB ENTRY'!D36</f>
        <v>15</v>
      </c>
      <c r="E36" s="198">
        <f>'CUM TB ENTRY'!E36-D36</f>
        <v>15</v>
      </c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207">
        <f t="shared" si="9"/>
        <v>30</v>
      </c>
      <c r="Q36" s="207"/>
      <c r="R36" s="207"/>
      <c r="S36" s="229">
        <v>252</v>
      </c>
      <c r="T36" s="34">
        <f t="shared" si="10"/>
        <v>0.11904761904761904</v>
      </c>
      <c r="U36" s="129" t="s">
        <v>52</v>
      </c>
      <c r="V36" s="138"/>
      <c r="W36" s="159"/>
      <c r="X36" s="138"/>
    </row>
    <row r="37" spans="2:24" x14ac:dyDescent="0.25">
      <c r="B37" s="39">
        <v>4058</v>
      </c>
      <c r="C37" s="87" t="s">
        <v>53</v>
      </c>
      <c r="D37" s="198">
        <f>'CUM TB ENTRY'!D37</f>
        <v>0</v>
      </c>
      <c r="E37" s="198">
        <f>'CUM TB ENTRY'!E37-D37</f>
        <v>0</v>
      </c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207">
        <f t="shared" si="9"/>
        <v>0</v>
      </c>
      <c r="Q37" s="207"/>
      <c r="R37" s="207"/>
      <c r="S37" s="229">
        <v>135</v>
      </c>
      <c r="T37" s="34">
        <f t="shared" si="10"/>
        <v>0</v>
      </c>
      <c r="U37" s="154" t="s">
        <v>130</v>
      </c>
      <c r="V37" s="128"/>
      <c r="W37" s="161"/>
      <c r="X37" s="138"/>
    </row>
    <row r="38" spans="2:24" x14ac:dyDescent="0.25">
      <c r="B38" s="39">
        <v>4060</v>
      </c>
      <c r="C38" s="87" t="s">
        <v>54</v>
      </c>
      <c r="D38" s="198">
        <f>'CUM TB ENTRY'!D38</f>
        <v>30</v>
      </c>
      <c r="E38" s="198">
        <f>'CUM TB ENTRY'!E38-D38</f>
        <v>0</v>
      </c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207">
        <f t="shared" si="9"/>
        <v>30</v>
      </c>
      <c r="Q38" s="207"/>
      <c r="R38" s="205"/>
      <c r="S38" s="229">
        <v>1306</v>
      </c>
      <c r="T38" s="34">
        <f t="shared" si="10"/>
        <v>2.2970903522205207E-2</v>
      </c>
      <c r="U38" s="129" t="s">
        <v>125</v>
      </c>
      <c r="V38" s="138"/>
      <c r="W38" s="159"/>
      <c r="X38" s="138"/>
    </row>
    <row r="39" spans="2:24" x14ac:dyDescent="0.25">
      <c r="B39" s="39">
        <v>4062</v>
      </c>
      <c r="C39" s="87" t="s">
        <v>55</v>
      </c>
      <c r="D39" s="198">
        <f>'CUM TB ENTRY'!D39</f>
        <v>0</v>
      </c>
      <c r="E39" s="198">
        <f>'CUM TB ENTRY'!E39-D39</f>
        <v>0</v>
      </c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217">
        <f t="shared" si="9"/>
        <v>0</v>
      </c>
      <c r="Q39" s="211"/>
      <c r="R39" s="212"/>
      <c r="S39" s="233"/>
      <c r="T39" s="174"/>
      <c r="U39" s="129"/>
      <c r="V39" s="138"/>
      <c r="W39" s="159"/>
      <c r="X39" s="138"/>
    </row>
    <row r="40" spans="2:24" x14ac:dyDescent="0.25">
      <c r="B40" s="39">
        <v>4448</v>
      </c>
      <c r="C40" s="87" t="s">
        <v>57</v>
      </c>
      <c r="D40" s="198">
        <f>'CUM TB ENTRY'!D40</f>
        <v>0</v>
      </c>
      <c r="E40" s="198">
        <f>'CUM TB ENTRY'!E40-D40</f>
        <v>0</v>
      </c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207">
        <f t="shared" si="9"/>
        <v>0</v>
      </c>
      <c r="Q40" s="207"/>
      <c r="R40" s="207"/>
      <c r="S40" s="229">
        <v>1500</v>
      </c>
      <c r="T40" s="34">
        <f t="shared" si="10"/>
        <v>0</v>
      </c>
      <c r="V40" s="138"/>
      <c r="W40" s="159"/>
      <c r="X40" s="138"/>
    </row>
    <row r="41" spans="2:24" x14ac:dyDescent="0.25">
      <c r="B41" s="39"/>
      <c r="C41" s="87"/>
      <c r="D41" s="198"/>
      <c r="E41" s="198"/>
      <c r="F41" s="198"/>
      <c r="G41" s="46"/>
      <c r="H41" s="46"/>
      <c r="I41" s="46"/>
      <c r="J41" s="46"/>
      <c r="K41" s="46"/>
      <c r="L41" s="46"/>
      <c r="M41" s="46"/>
      <c r="N41" s="46"/>
      <c r="O41" s="46"/>
      <c r="P41" s="207"/>
      <c r="Q41" s="207"/>
      <c r="R41" s="207"/>
      <c r="S41" s="229"/>
      <c r="T41" s="34"/>
      <c r="U41" s="129"/>
      <c r="V41" s="138"/>
      <c r="W41" s="159"/>
      <c r="X41" s="138"/>
    </row>
    <row r="42" spans="2:24" x14ac:dyDescent="0.25">
      <c r="B42" s="68" t="s">
        <v>38</v>
      </c>
      <c r="C42" s="69" t="s">
        <v>39</v>
      </c>
      <c r="D42" s="199">
        <f t="shared" ref="D42:O42" si="11">SUM(D23:D41)</f>
        <v>8483</v>
      </c>
      <c r="E42" s="199">
        <f t="shared" si="11"/>
        <v>9993</v>
      </c>
      <c r="F42" s="199">
        <f t="shared" si="11"/>
        <v>0</v>
      </c>
      <c r="G42" s="72">
        <f t="shared" si="11"/>
        <v>0</v>
      </c>
      <c r="H42" s="72">
        <f t="shared" si="11"/>
        <v>0</v>
      </c>
      <c r="I42" s="72">
        <f t="shared" si="11"/>
        <v>0</v>
      </c>
      <c r="J42" s="72">
        <f t="shared" si="11"/>
        <v>0</v>
      </c>
      <c r="K42" s="72">
        <f t="shared" si="11"/>
        <v>0</v>
      </c>
      <c r="L42" s="72">
        <f t="shared" si="11"/>
        <v>0</v>
      </c>
      <c r="M42" s="72">
        <f t="shared" si="11"/>
        <v>0</v>
      </c>
      <c r="N42" s="72">
        <f t="shared" si="11"/>
        <v>0</v>
      </c>
      <c r="O42" s="72">
        <f t="shared" si="11"/>
        <v>0</v>
      </c>
      <c r="P42" s="213">
        <f>SUM(P24:P40)</f>
        <v>18476</v>
      </c>
      <c r="Q42" s="213"/>
      <c r="R42" s="214">
        <f>SUM(R24:R40)</f>
        <v>0</v>
      </c>
      <c r="S42" s="231">
        <f>SUM(S23:S40)</f>
        <v>124817</v>
      </c>
      <c r="T42" s="73">
        <f t="shared" si="10"/>
        <v>0.14802470817276492</v>
      </c>
      <c r="U42" s="145"/>
      <c r="V42" s="194"/>
      <c r="W42" s="162"/>
      <c r="X42" s="141"/>
    </row>
    <row r="43" spans="2:24" x14ac:dyDescent="0.25">
      <c r="B43" s="38"/>
      <c r="C43" s="1"/>
      <c r="D43" s="200"/>
      <c r="E43" s="173"/>
      <c r="F43" s="43"/>
      <c r="G43" s="43"/>
      <c r="H43" s="43"/>
      <c r="I43" s="43"/>
      <c r="J43" s="43"/>
      <c r="K43" s="43"/>
      <c r="L43" s="43"/>
      <c r="M43" s="47"/>
      <c r="N43" s="43"/>
      <c r="O43" s="43"/>
      <c r="P43" s="207"/>
      <c r="Q43" s="207"/>
      <c r="R43" s="207"/>
      <c r="S43" s="229"/>
      <c r="T43" s="34"/>
      <c r="U43" s="129"/>
      <c r="V43" s="138"/>
      <c r="W43" s="159"/>
      <c r="X43" s="138"/>
    </row>
    <row r="44" spans="2:24" x14ac:dyDescent="0.25">
      <c r="B44" s="37">
        <v>106</v>
      </c>
      <c r="C44" s="8" t="s">
        <v>121</v>
      </c>
      <c r="D44" s="200"/>
      <c r="E44" s="173"/>
      <c r="F44" s="43"/>
      <c r="G44" s="43"/>
      <c r="H44" s="43"/>
      <c r="I44" s="43"/>
      <c r="J44" s="43"/>
      <c r="K44" s="43"/>
      <c r="L44" s="43"/>
      <c r="M44" s="47"/>
      <c r="N44" s="43"/>
      <c r="O44" s="43"/>
      <c r="P44" s="207"/>
      <c r="Q44" s="207"/>
      <c r="R44" s="207"/>
      <c r="S44" s="229"/>
      <c r="T44" s="34"/>
      <c r="U44" s="129"/>
      <c r="V44" s="138"/>
      <c r="W44" s="159"/>
      <c r="X44" s="138"/>
    </row>
    <row r="45" spans="2:24" x14ac:dyDescent="0.25">
      <c r="B45" s="39">
        <v>4200</v>
      </c>
      <c r="C45" s="87" t="s">
        <v>66</v>
      </c>
      <c r="D45" s="198">
        <f>'CUM TB ENTRY'!D45</f>
        <v>0</v>
      </c>
      <c r="E45" s="198">
        <f>'CUM TB ENTRY'!E45-D45</f>
        <v>80</v>
      </c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207">
        <f>SUM(D45:O45)</f>
        <v>80</v>
      </c>
      <c r="Q45" s="207"/>
      <c r="R45" s="207"/>
      <c r="S45" s="229">
        <v>3440</v>
      </c>
      <c r="T45" s="34">
        <f>+P45/S45</f>
        <v>2.3255813953488372E-2</v>
      </c>
      <c r="U45" s="129"/>
      <c r="V45" s="138"/>
      <c r="W45" s="159"/>
      <c r="X45" s="138"/>
    </row>
    <row r="46" spans="2:24" ht="30" x14ac:dyDescent="0.25">
      <c r="B46" s="39">
        <v>4201</v>
      </c>
      <c r="C46" s="87" t="s">
        <v>67</v>
      </c>
      <c r="D46" s="198">
        <f>'CUM TB ENTRY'!D46</f>
        <v>0</v>
      </c>
      <c r="E46" s="198">
        <f>'CUM TB ENTRY'!E46-D46</f>
        <v>0</v>
      </c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207">
        <f t="shared" ref="P46:P60" si="12">SUM(D46:O46)</f>
        <v>0</v>
      </c>
      <c r="Q46" s="211"/>
      <c r="R46" s="207"/>
      <c r="S46" s="229">
        <v>2040</v>
      </c>
      <c r="T46" s="34">
        <f>+P46/S46</f>
        <v>0</v>
      </c>
      <c r="U46" s="129"/>
      <c r="V46" s="138"/>
      <c r="W46" s="159"/>
      <c r="X46" s="138"/>
    </row>
    <row r="47" spans="2:24" x14ac:dyDescent="0.25">
      <c r="B47" s="39">
        <v>4202</v>
      </c>
      <c r="C47" s="87" t="s">
        <v>68</v>
      </c>
      <c r="D47" s="198">
        <f>'CUM TB ENTRY'!D47</f>
        <v>0</v>
      </c>
      <c r="E47" s="198">
        <f>'CUM TB ENTRY'!E47-D47</f>
        <v>0</v>
      </c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207">
        <f t="shared" si="12"/>
        <v>0</v>
      </c>
      <c r="Q47" s="211"/>
      <c r="R47" s="207"/>
      <c r="S47" s="229">
        <v>250</v>
      </c>
      <c r="T47" s="34">
        <f t="shared" ref="T47:T57" si="13">+P47/S47</f>
        <v>0</v>
      </c>
      <c r="U47" s="129"/>
      <c r="V47" s="138"/>
      <c r="W47" s="159"/>
      <c r="X47" s="138"/>
    </row>
    <row r="48" spans="2:24" ht="60.6" customHeight="1" x14ac:dyDescent="0.25">
      <c r="B48" s="39">
        <v>4210</v>
      </c>
      <c r="C48" s="87" t="s">
        <v>69</v>
      </c>
      <c r="D48" s="198">
        <f>'CUM TB ENTRY'!D48</f>
        <v>0</v>
      </c>
      <c r="E48" s="198">
        <f>'CUM TB ENTRY'!E48-D48</f>
        <v>0</v>
      </c>
      <c r="F48" s="198"/>
      <c r="G48" s="222"/>
      <c r="H48" s="222"/>
      <c r="I48" s="222"/>
      <c r="J48" s="222"/>
      <c r="K48" s="222"/>
      <c r="L48" s="222"/>
      <c r="M48" s="222"/>
      <c r="N48" s="222"/>
      <c r="O48" s="222"/>
      <c r="P48" s="207"/>
      <c r="Q48" s="215"/>
      <c r="R48" s="205"/>
      <c r="S48" s="229"/>
      <c r="T48" s="34"/>
      <c r="U48" s="130"/>
      <c r="V48" s="195" t="s">
        <v>142</v>
      </c>
      <c r="W48" s="159"/>
      <c r="X48" s="138"/>
    </row>
    <row r="49" spans="2:24" x14ac:dyDescent="0.25">
      <c r="B49" s="39">
        <v>4300</v>
      </c>
      <c r="C49" s="87" t="s">
        <v>70</v>
      </c>
      <c r="D49" s="198">
        <f>'CUM TB ENTRY'!D49</f>
        <v>0</v>
      </c>
      <c r="E49" s="198">
        <f>'CUM TB ENTRY'!E49-D49</f>
        <v>350</v>
      </c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207">
        <f t="shared" si="12"/>
        <v>350</v>
      </c>
      <c r="Q49" s="211"/>
      <c r="R49" s="207"/>
      <c r="S49" s="229">
        <v>5000</v>
      </c>
      <c r="T49" s="34">
        <f t="shared" si="13"/>
        <v>7.0000000000000007E-2</v>
      </c>
      <c r="U49" s="130" t="s">
        <v>162</v>
      </c>
      <c r="V49" s="139"/>
      <c r="W49" s="159"/>
      <c r="X49" s="139"/>
    </row>
    <row r="50" spans="2:24" ht="30" x14ac:dyDescent="0.25">
      <c r="B50" s="39">
        <v>4301</v>
      </c>
      <c r="C50" s="87" t="s">
        <v>71</v>
      </c>
      <c r="D50" s="198">
        <f>'CUM TB ENTRY'!D50</f>
        <v>182</v>
      </c>
      <c r="E50" s="198">
        <f>'CUM TB ENTRY'!E50-D50</f>
        <v>-140</v>
      </c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207">
        <f>SUM(D50:O50)-R50</f>
        <v>42</v>
      </c>
      <c r="Q50" s="211"/>
      <c r="R50" s="205"/>
      <c r="S50" s="229">
        <v>12270</v>
      </c>
      <c r="T50" s="34">
        <f t="shared" si="13"/>
        <v>3.4229828850855745E-3</v>
      </c>
      <c r="U50" s="130" t="s">
        <v>161</v>
      </c>
      <c r="V50" s="195" t="s">
        <v>141</v>
      </c>
      <c r="W50" s="163"/>
      <c r="X50" s="139"/>
    </row>
    <row r="51" spans="2:24" x14ac:dyDescent="0.25">
      <c r="B51" s="39">
        <v>4302</v>
      </c>
      <c r="C51" s="87" t="s">
        <v>72</v>
      </c>
      <c r="D51" s="198">
        <f>'CUM TB ENTRY'!D51</f>
        <v>0</v>
      </c>
      <c r="E51" s="198">
        <f>'CUM TB ENTRY'!E51-D51</f>
        <v>121</v>
      </c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207">
        <f t="shared" si="12"/>
        <v>121</v>
      </c>
      <c r="Q51" s="211"/>
      <c r="R51" s="207"/>
      <c r="S51" s="229">
        <v>1705</v>
      </c>
      <c r="T51" s="34">
        <f t="shared" si="13"/>
        <v>7.0967741935483872E-2</v>
      </c>
      <c r="U51" s="130" t="s">
        <v>163</v>
      </c>
      <c r="V51" s="139"/>
      <c r="W51" s="159"/>
      <c r="X51" s="139"/>
    </row>
    <row r="52" spans="2:24" x14ac:dyDescent="0.25">
      <c r="B52" s="39">
        <v>4303</v>
      </c>
      <c r="C52" s="87" t="s">
        <v>73</v>
      </c>
      <c r="D52" s="198">
        <f>'CUM TB ENTRY'!D52</f>
        <v>0</v>
      </c>
      <c r="E52" s="198">
        <f>'CUM TB ENTRY'!E52-D52</f>
        <v>665</v>
      </c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207">
        <f t="shared" si="12"/>
        <v>665</v>
      </c>
      <c r="Q52" s="211"/>
      <c r="R52" s="206"/>
      <c r="S52" s="229">
        <v>12000</v>
      </c>
      <c r="T52" s="34">
        <f t="shared" si="13"/>
        <v>5.541666666666667E-2</v>
      </c>
      <c r="U52" s="155" t="s">
        <v>164</v>
      </c>
      <c r="V52" s="197"/>
      <c r="W52" s="164"/>
      <c r="X52" s="128"/>
    </row>
    <row r="53" spans="2:24" x14ac:dyDescent="0.25">
      <c r="B53" s="39">
        <v>4306</v>
      </c>
      <c r="C53" s="87" t="s">
        <v>74</v>
      </c>
      <c r="D53" s="198">
        <f>'CUM TB ENTRY'!D53</f>
        <v>0</v>
      </c>
      <c r="E53" s="198">
        <f>'CUM TB ENTRY'!E53-D53</f>
        <v>0</v>
      </c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207">
        <f t="shared" si="12"/>
        <v>0</v>
      </c>
      <c r="Q53" s="211"/>
      <c r="R53" s="207"/>
      <c r="S53" s="229"/>
      <c r="T53" s="34"/>
      <c r="U53" s="138"/>
      <c r="W53" s="159"/>
      <c r="X53" s="138"/>
    </row>
    <row r="54" spans="2:24" x14ac:dyDescent="0.25">
      <c r="B54" s="39">
        <v>4309</v>
      </c>
      <c r="C54" s="87" t="s">
        <v>75</v>
      </c>
      <c r="D54" s="198">
        <f>'CUM TB ENTRY'!D54</f>
        <v>0</v>
      </c>
      <c r="E54" s="198">
        <f>'CUM TB ENTRY'!E54-D54</f>
        <v>45</v>
      </c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207">
        <f t="shared" si="12"/>
        <v>45</v>
      </c>
      <c r="Q54" s="211"/>
      <c r="R54" s="207"/>
      <c r="S54" s="229">
        <v>237</v>
      </c>
      <c r="T54" s="34">
        <f t="shared" si="13"/>
        <v>0.189873417721519</v>
      </c>
      <c r="U54" s="129" t="s">
        <v>165</v>
      </c>
      <c r="V54" s="138"/>
      <c r="W54" s="159"/>
      <c r="X54" s="138"/>
    </row>
    <row r="55" spans="2:24" x14ac:dyDescent="0.25">
      <c r="B55" s="39">
        <v>4311</v>
      </c>
      <c r="C55" s="87" t="s">
        <v>76</v>
      </c>
      <c r="D55" s="198">
        <f>'CUM TB ENTRY'!D55</f>
        <v>0</v>
      </c>
      <c r="E55" s="198">
        <f>'CUM TB ENTRY'!E55-D55</f>
        <v>0</v>
      </c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207">
        <f t="shared" si="12"/>
        <v>0</v>
      </c>
      <c r="Q55" s="211"/>
      <c r="R55" s="207"/>
      <c r="S55" s="229">
        <v>753</v>
      </c>
      <c r="T55" s="34">
        <f t="shared" si="13"/>
        <v>0</v>
      </c>
      <c r="U55" s="129"/>
      <c r="V55" s="138"/>
      <c r="W55" s="159"/>
      <c r="X55" s="138"/>
    </row>
    <row r="56" spans="2:24" x14ac:dyDescent="0.25">
      <c r="B56" s="39">
        <v>4312</v>
      </c>
      <c r="C56" s="87" t="s">
        <v>133</v>
      </c>
      <c r="D56" s="198">
        <f>'CUM TB ENTRY'!D56</f>
        <v>0</v>
      </c>
      <c r="E56" s="198">
        <f>'CUM TB ENTRY'!E56-D56</f>
        <v>0</v>
      </c>
      <c r="F56" s="198"/>
      <c r="G56" s="198"/>
      <c r="H56" s="198"/>
      <c r="I56" s="198"/>
      <c r="J56" s="198"/>
      <c r="K56" s="198"/>
      <c r="L56" s="198"/>
      <c r="M56" s="198"/>
      <c r="N56" s="198"/>
      <c r="O56" s="222"/>
      <c r="P56" s="207"/>
      <c r="Q56" s="211"/>
      <c r="R56" s="205"/>
      <c r="S56" s="229"/>
      <c r="T56" s="34"/>
      <c r="U56" s="129"/>
      <c r="V56" s="138"/>
      <c r="W56" s="159"/>
      <c r="X56" s="138"/>
    </row>
    <row r="57" spans="2:24" x14ac:dyDescent="0.25">
      <c r="B57" s="39">
        <v>4320</v>
      </c>
      <c r="C57" s="87" t="s">
        <v>77</v>
      </c>
      <c r="D57" s="198">
        <f>'CUM TB ENTRY'!D57</f>
        <v>0</v>
      </c>
      <c r="E57" s="198">
        <f>'CUM TB ENTRY'!E57-D57</f>
        <v>0</v>
      </c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207">
        <f t="shared" si="12"/>
        <v>0</v>
      </c>
      <c r="Q57" s="211"/>
      <c r="R57" s="207"/>
      <c r="S57" s="229">
        <v>2701</v>
      </c>
      <c r="T57" s="34">
        <f t="shared" si="13"/>
        <v>0</v>
      </c>
      <c r="U57" s="129"/>
      <c r="V57" s="138"/>
      <c r="W57" s="159"/>
      <c r="X57" s="138"/>
    </row>
    <row r="58" spans="2:24" ht="45" x14ac:dyDescent="0.25">
      <c r="B58" s="39">
        <v>4352</v>
      </c>
      <c r="C58" s="87" t="s">
        <v>78</v>
      </c>
      <c r="D58" s="198">
        <f>'CUM TB ENTRY'!D58</f>
        <v>0</v>
      </c>
      <c r="E58" s="198">
        <f>'CUM TB ENTRY'!E58-D58</f>
        <v>0</v>
      </c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207">
        <f t="shared" si="12"/>
        <v>0</v>
      </c>
      <c r="Q58" s="207"/>
      <c r="R58" s="216"/>
      <c r="S58" s="229">
        <v>0</v>
      </c>
      <c r="T58" s="34"/>
      <c r="U58" s="132"/>
      <c r="V58" s="195" t="s">
        <v>139</v>
      </c>
      <c r="W58" s="159"/>
      <c r="X58" s="138"/>
    </row>
    <row r="59" spans="2:24" x14ac:dyDescent="0.25">
      <c r="B59" s="39">
        <v>4354</v>
      </c>
      <c r="C59" s="87" t="s">
        <v>79</v>
      </c>
      <c r="D59" s="198">
        <f>'CUM TB ENTRY'!D59</f>
        <v>0</v>
      </c>
      <c r="E59" s="198">
        <f>'CUM TB ENTRY'!E59-D59</f>
        <v>0</v>
      </c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207">
        <f t="shared" si="12"/>
        <v>0</v>
      </c>
      <c r="Q59" s="217"/>
      <c r="R59" s="206"/>
      <c r="S59" s="229">
        <v>180</v>
      </c>
      <c r="T59" s="34">
        <f t="shared" ref="T59:T60" si="14">+P59/S59</f>
        <v>0</v>
      </c>
      <c r="U59" s="130"/>
      <c r="V59" s="138"/>
      <c r="W59" s="159"/>
      <c r="X59" s="138"/>
    </row>
    <row r="60" spans="2:24" x14ac:dyDescent="0.25">
      <c r="B60" s="39">
        <v>4375</v>
      </c>
      <c r="C60" s="87" t="s">
        <v>81</v>
      </c>
      <c r="D60" s="198">
        <f>'CUM TB ENTRY'!D60</f>
        <v>0</v>
      </c>
      <c r="E60" s="198">
        <f>'CUM TB ENTRY'!E60-D60</f>
        <v>0</v>
      </c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207">
        <f t="shared" si="12"/>
        <v>0</v>
      </c>
      <c r="Q60" s="217"/>
      <c r="R60" s="206"/>
      <c r="S60" s="229">
        <v>500</v>
      </c>
      <c r="T60" s="34">
        <f t="shared" si="14"/>
        <v>0</v>
      </c>
      <c r="U60" s="130"/>
      <c r="V60" s="138"/>
      <c r="W60" s="159"/>
      <c r="X60" s="138"/>
    </row>
    <row r="61" spans="2:24" x14ac:dyDescent="0.25">
      <c r="B61" s="39">
        <v>4930</v>
      </c>
      <c r="C61" s="1" t="s">
        <v>61</v>
      </c>
      <c r="D61" s="198">
        <f>'CUM TB ENTRY'!D61</f>
        <v>0</v>
      </c>
      <c r="E61" s="198">
        <f>'CUM TB ENTRY'!E61-D61</f>
        <v>0</v>
      </c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07"/>
      <c r="Q61" s="205"/>
      <c r="R61" s="205"/>
      <c r="S61" s="230"/>
      <c r="T61" s="34"/>
      <c r="V61" s="195" t="s">
        <v>140</v>
      </c>
      <c r="W61" s="159"/>
      <c r="X61" s="138"/>
    </row>
    <row r="62" spans="2:24" ht="30" x14ac:dyDescent="0.25">
      <c r="B62" s="39">
        <v>4808</v>
      </c>
      <c r="C62" s="1" t="s">
        <v>84</v>
      </c>
      <c r="D62" s="198">
        <f>'CUM TB ENTRY'!D62</f>
        <v>0</v>
      </c>
      <c r="E62" s="198">
        <f>'CUM TB ENTRY'!E62-D62</f>
        <v>82021</v>
      </c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17"/>
      <c r="Q62" s="206"/>
      <c r="R62" s="205">
        <f>SUM(D62:O62)</f>
        <v>82021</v>
      </c>
      <c r="S62" s="229"/>
      <c r="T62" s="34"/>
      <c r="U62" s="130" t="s">
        <v>132</v>
      </c>
      <c r="V62" s="195" t="s">
        <v>171</v>
      </c>
      <c r="W62" s="159"/>
      <c r="X62" s="138"/>
    </row>
    <row r="63" spans="2:24" x14ac:dyDescent="0.25">
      <c r="B63" s="39"/>
      <c r="C63" s="87"/>
      <c r="D63" s="198"/>
      <c r="E63" s="198"/>
      <c r="F63" s="198"/>
      <c r="G63" s="46"/>
      <c r="H63" s="46"/>
      <c r="I63" s="46"/>
      <c r="J63" s="46"/>
      <c r="K63" s="46"/>
      <c r="L63" s="46"/>
      <c r="M63" s="46"/>
      <c r="N63" s="46"/>
      <c r="O63" s="46"/>
      <c r="P63" s="211"/>
      <c r="Q63" s="211"/>
      <c r="R63" s="207"/>
      <c r="S63" s="229"/>
      <c r="T63" s="34"/>
      <c r="U63" s="129"/>
      <c r="V63" s="138"/>
      <c r="W63" s="159"/>
      <c r="X63" s="138"/>
    </row>
    <row r="64" spans="2:24" x14ac:dyDescent="0.25">
      <c r="B64" s="74" t="s">
        <v>38</v>
      </c>
      <c r="C64" s="69" t="s">
        <v>121</v>
      </c>
      <c r="D64" s="199">
        <f t="shared" ref="D64:O64" si="15">SUM(D44:D63)</f>
        <v>182</v>
      </c>
      <c r="E64" s="199">
        <f t="shared" si="15"/>
        <v>83142</v>
      </c>
      <c r="F64" s="199">
        <f t="shared" si="15"/>
        <v>0</v>
      </c>
      <c r="G64" s="70">
        <f t="shared" si="15"/>
        <v>0</v>
      </c>
      <c r="H64" s="70">
        <f t="shared" si="15"/>
        <v>0</v>
      </c>
      <c r="I64" s="70">
        <f t="shared" si="15"/>
        <v>0</v>
      </c>
      <c r="J64" s="70">
        <f t="shared" si="15"/>
        <v>0</v>
      </c>
      <c r="K64" s="70">
        <f t="shared" si="15"/>
        <v>0</v>
      </c>
      <c r="L64" s="70">
        <f t="shared" si="15"/>
        <v>0</v>
      </c>
      <c r="M64" s="70">
        <f t="shared" si="15"/>
        <v>0</v>
      </c>
      <c r="N64" s="70">
        <f t="shared" si="15"/>
        <v>0</v>
      </c>
      <c r="O64" s="70">
        <f t="shared" si="15"/>
        <v>0</v>
      </c>
      <c r="P64" s="223">
        <f>SUM(P45:P61)</f>
        <v>1303</v>
      </c>
      <c r="Q64" s="210"/>
      <c r="R64" s="214">
        <f>SUM(R45:R62)</f>
        <v>82021</v>
      </c>
      <c r="S64" s="231">
        <f>SUM(S45:S61)</f>
        <v>41076</v>
      </c>
      <c r="T64" s="71"/>
      <c r="U64" s="131">
        <f>SUM(U45:U57)</f>
        <v>0</v>
      </c>
      <c r="V64" s="140"/>
      <c r="W64" s="162"/>
      <c r="X64" s="140"/>
    </row>
    <row r="65" spans="2:24" x14ac:dyDescent="0.25">
      <c r="B65" s="38"/>
      <c r="C65" s="1"/>
      <c r="D65" s="200"/>
      <c r="E65" s="173"/>
      <c r="F65" s="43"/>
      <c r="G65" s="43"/>
      <c r="H65" s="43"/>
      <c r="I65" s="43"/>
      <c r="J65" s="43"/>
      <c r="K65" s="43"/>
      <c r="L65" s="43"/>
      <c r="M65" s="47"/>
      <c r="N65" s="43"/>
      <c r="O65" s="43"/>
      <c r="P65" s="207"/>
      <c r="Q65" s="207"/>
      <c r="R65" s="207"/>
      <c r="S65" s="229"/>
      <c r="T65" s="34"/>
      <c r="U65" s="129"/>
      <c r="V65" s="138"/>
      <c r="W65" s="159"/>
      <c r="X65" s="138"/>
    </row>
    <row r="66" spans="2:24" x14ac:dyDescent="0.25">
      <c r="B66" s="37">
        <v>107</v>
      </c>
      <c r="C66" s="8" t="s">
        <v>120</v>
      </c>
      <c r="D66" s="200"/>
      <c r="E66" s="173"/>
      <c r="F66" s="43"/>
      <c r="G66" s="43"/>
      <c r="H66" s="43"/>
      <c r="I66" s="43"/>
      <c r="J66" s="43"/>
      <c r="K66" s="43"/>
      <c r="L66" s="43"/>
      <c r="M66" s="47"/>
      <c r="N66" s="43"/>
      <c r="O66" s="43"/>
      <c r="P66" s="207"/>
      <c r="Q66" s="207"/>
      <c r="R66" s="207"/>
      <c r="S66" s="229"/>
      <c r="T66" s="34"/>
      <c r="U66" s="129"/>
      <c r="V66" s="138"/>
      <c r="W66" s="159"/>
      <c r="X66" s="138"/>
    </row>
    <row r="67" spans="2:24" x14ac:dyDescent="0.25">
      <c r="B67" s="39">
        <v>4355</v>
      </c>
      <c r="C67" s="87" t="s">
        <v>80</v>
      </c>
      <c r="D67" s="198">
        <f>'CUM TB ENTRY'!D67</f>
        <v>0</v>
      </c>
      <c r="E67" s="198">
        <f>'CUM TB ENTRY'!E67-D67</f>
        <v>603</v>
      </c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207">
        <f t="shared" ref="P67" si="16">SUM(D67:O67)</f>
        <v>603</v>
      </c>
      <c r="Q67" s="217"/>
      <c r="R67" s="206"/>
      <c r="S67" s="229">
        <v>1000</v>
      </c>
      <c r="T67" s="34">
        <f>+P67/S67</f>
        <v>0.60299999999999998</v>
      </c>
      <c r="U67" s="129" t="s">
        <v>166</v>
      </c>
      <c r="V67" s="138"/>
      <c r="W67" s="159"/>
      <c r="X67" s="138"/>
    </row>
    <row r="68" spans="2:24" x14ac:dyDescent="0.25">
      <c r="B68" s="39">
        <v>4721</v>
      </c>
      <c r="C68" s="87" t="s">
        <v>60</v>
      </c>
      <c r="D68" s="198">
        <f>'CUM TB ENTRY'!D68</f>
        <v>28</v>
      </c>
      <c r="E68" s="198">
        <f>'CUM TB ENTRY'!E68-D68</f>
        <v>845</v>
      </c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05"/>
      <c r="Q68" s="217"/>
      <c r="R68" s="205">
        <f>SUM(D68:O68)</f>
        <v>873</v>
      </c>
      <c r="S68" s="229"/>
      <c r="T68" s="34"/>
      <c r="U68" s="130" t="s">
        <v>167</v>
      </c>
      <c r="V68" s="195" t="s">
        <v>170</v>
      </c>
      <c r="W68" s="159"/>
      <c r="X68" s="138"/>
    </row>
    <row r="69" spans="2:24" x14ac:dyDescent="0.25">
      <c r="B69" s="39">
        <v>4356</v>
      </c>
      <c r="C69" s="87" t="s">
        <v>137</v>
      </c>
      <c r="D69" s="198">
        <f>'CUM TB ENTRY'!D69</f>
        <v>0</v>
      </c>
      <c r="E69" s="198">
        <f>'CUM TB ENTRY'!E69-D69</f>
        <v>0</v>
      </c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05"/>
      <c r="Q69" s="217"/>
      <c r="R69" s="205">
        <f>SUM(D69:O69)</f>
        <v>0</v>
      </c>
      <c r="S69" s="229"/>
      <c r="T69" s="34"/>
      <c r="U69" s="130"/>
      <c r="V69" s="195"/>
      <c r="W69" s="159"/>
      <c r="X69" s="138"/>
    </row>
    <row r="70" spans="2:24" x14ac:dyDescent="0.25">
      <c r="B70" s="39"/>
      <c r="C70" s="87"/>
      <c r="D70" s="198"/>
      <c r="E70" s="198"/>
      <c r="F70" s="198"/>
      <c r="G70" s="46"/>
      <c r="H70" s="46"/>
      <c r="I70" s="46"/>
      <c r="J70" s="46"/>
      <c r="K70" s="46"/>
      <c r="L70" s="46"/>
      <c r="M70" s="46"/>
      <c r="N70" s="46"/>
      <c r="O70" s="46"/>
      <c r="P70" s="217"/>
      <c r="Q70" s="217"/>
      <c r="R70" s="206"/>
      <c r="S70" s="229"/>
      <c r="T70" s="34"/>
      <c r="U70" s="129"/>
      <c r="V70" s="195" t="s">
        <v>138</v>
      </c>
      <c r="W70" s="159"/>
      <c r="X70" s="138"/>
    </row>
    <row r="71" spans="2:24" x14ac:dyDescent="0.25">
      <c r="B71" s="75" t="s">
        <v>38</v>
      </c>
      <c r="C71" s="93" t="s">
        <v>120</v>
      </c>
      <c r="D71" s="201">
        <f t="shared" ref="D71:O71" si="17">SUM(D66:D70)</f>
        <v>28</v>
      </c>
      <c r="E71" s="201">
        <f t="shared" si="17"/>
        <v>1448</v>
      </c>
      <c r="F71" s="201">
        <f t="shared" si="17"/>
        <v>0</v>
      </c>
      <c r="G71" s="201">
        <f t="shared" si="17"/>
        <v>0</v>
      </c>
      <c r="H71" s="201">
        <f t="shared" si="17"/>
        <v>0</v>
      </c>
      <c r="I71" s="201">
        <f t="shared" si="17"/>
        <v>0</v>
      </c>
      <c r="J71" s="201">
        <f t="shared" si="17"/>
        <v>0</v>
      </c>
      <c r="K71" s="201">
        <f t="shared" si="17"/>
        <v>0</v>
      </c>
      <c r="L71" s="201">
        <f t="shared" si="17"/>
        <v>0</v>
      </c>
      <c r="M71" s="201">
        <f t="shared" si="17"/>
        <v>0</v>
      </c>
      <c r="N71" s="201">
        <f t="shared" si="17"/>
        <v>0</v>
      </c>
      <c r="O71" s="201">
        <f t="shared" si="17"/>
        <v>0</v>
      </c>
      <c r="P71" s="223">
        <f>SUM(P67:P68)</f>
        <v>603</v>
      </c>
      <c r="Q71" s="218"/>
      <c r="R71" s="214">
        <f>SUM(R67:R68)</f>
        <v>873</v>
      </c>
      <c r="S71" s="231">
        <f>SUM(S67:S68)</f>
        <v>1000</v>
      </c>
      <c r="T71" s="78"/>
      <c r="U71" s="134">
        <f>SUM(U58:U66)</f>
        <v>0</v>
      </c>
      <c r="V71" s="142"/>
      <c r="W71" s="165"/>
      <c r="X71" s="142"/>
    </row>
    <row r="72" spans="2:24" x14ac:dyDescent="0.25">
      <c r="B72" s="38"/>
      <c r="C72" s="1"/>
      <c r="D72" s="200"/>
      <c r="E72" s="173"/>
      <c r="F72" s="43"/>
      <c r="G72" s="43"/>
      <c r="H72" s="43"/>
      <c r="I72" s="43"/>
      <c r="J72" s="43"/>
      <c r="K72" s="43"/>
      <c r="L72" s="43"/>
      <c r="M72" s="47"/>
      <c r="N72" s="43"/>
      <c r="O72" s="43"/>
      <c r="P72" s="207"/>
      <c r="Q72" s="207"/>
      <c r="R72" s="207"/>
      <c r="S72" s="229"/>
      <c r="T72" s="34"/>
      <c r="U72" s="129"/>
      <c r="V72" s="138"/>
      <c r="W72" s="159"/>
      <c r="X72" s="138"/>
    </row>
    <row r="73" spans="2:24" x14ac:dyDescent="0.25">
      <c r="B73" s="37">
        <v>105</v>
      </c>
      <c r="C73" s="8" t="s">
        <v>119</v>
      </c>
      <c r="D73" s="200"/>
      <c r="E73" s="173"/>
      <c r="F73" s="43"/>
      <c r="G73" s="43"/>
      <c r="H73" s="146"/>
      <c r="I73" s="43"/>
      <c r="J73" s="43"/>
      <c r="K73" s="43"/>
      <c r="L73" s="43"/>
      <c r="M73" s="47"/>
      <c r="N73" s="43"/>
      <c r="O73" s="43"/>
      <c r="P73" s="207"/>
      <c r="Q73" s="207"/>
      <c r="R73" s="207"/>
      <c r="S73" s="229"/>
      <c r="T73" s="34"/>
      <c r="U73" s="129"/>
      <c r="V73" s="138"/>
      <c r="W73" s="159"/>
      <c r="X73" s="138"/>
    </row>
    <row r="74" spans="2:24" x14ac:dyDescent="0.25">
      <c r="B74" s="38">
        <v>4142</v>
      </c>
      <c r="C74" s="87" t="s">
        <v>62</v>
      </c>
      <c r="D74" s="198">
        <f>'CUM TB ENTRY'!D74</f>
        <v>0</v>
      </c>
      <c r="E74" s="198">
        <f>'CUM TB ENTRY'!E74-D74</f>
        <v>0</v>
      </c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217">
        <f t="shared" ref="P74" si="18">SUM(D74:O74)</f>
        <v>0</v>
      </c>
      <c r="Q74" s="217"/>
      <c r="R74" s="205"/>
      <c r="S74" s="229">
        <v>1000</v>
      </c>
      <c r="T74" s="34">
        <f>+P74/S74</f>
        <v>0</v>
      </c>
      <c r="U74" s="130"/>
      <c r="V74" s="139"/>
      <c r="W74" s="159"/>
      <c r="X74" s="138"/>
    </row>
    <row r="75" spans="2:24" ht="25.9" customHeight="1" x14ac:dyDescent="0.25">
      <c r="B75" s="38">
        <v>4143</v>
      </c>
      <c r="C75" s="87" t="s">
        <v>63</v>
      </c>
      <c r="D75" s="198">
        <f>'CUM TB ENTRY'!D75</f>
        <v>1</v>
      </c>
      <c r="E75" s="198">
        <f>'CUM TB ENTRY'!E75-D75</f>
        <v>98</v>
      </c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217">
        <f t="shared" ref="P75:P80" si="19">SUM(D75:O75)</f>
        <v>99</v>
      </c>
      <c r="Q75" s="217"/>
      <c r="R75" s="217"/>
      <c r="S75" s="229">
        <v>716</v>
      </c>
      <c r="T75" s="34">
        <f>+P75/S75</f>
        <v>0.13826815642458101</v>
      </c>
      <c r="U75" s="129" t="s">
        <v>168</v>
      </c>
      <c r="V75" s="138"/>
      <c r="W75" s="159"/>
      <c r="X75" s="138"/>
    </row>
    <row r="76" spans="2:24" x14ac:dyDescent="0.25">
      <c r="B76" s="38">
        <v>4144</v>
      </c>
      <c r="C76" s="87" t="s">
        <v>64</v>
      </c>
      <c r="D76" s="198">
        <f>'CUM TB ENTRY'!D76</f>
        <v>48</v>
      </c>
      <c r="E76" s="198">
        <f>'CUM TB ENTRY'!E76-D76</f>
        <v>0</v>
      </c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207">
        <f t="shared" si="19"/>
        <v>48</v>
      </c>
      <c r="Q76" s="207"/>
      <c r="R76" s="207"/>
      <c r="S76" s="229">
        <v>1705</v>
      </c>
      <c r="T76" s="34">
        <f>+P76/S76</f>
        <v>2.8152492668621701E-2</v>
      </c>
      <c r="U76" s="130" t="s">
        <v>152</v>
      </c>
      <c r="V76" s="139"/>
      <c r="W76" s="159"/>
      <c r="X76" s="138"/>
    </row>
    <row r="77" spans="2:24" x14ac:dyDescent="0.25">
      <c r="B77" s="39">
        <v>4147</v>
      </c>
      <c r="C77" s="87" t="s">
        <v>65</v>
      </c>
      <c r="D77" s="198">
        <f>'CUM TB ENTRY'!D77</f>
        <v>0</v>
      </c>
      <c r="E77" s="198">
        <f>'CUM TB ENTRY'!E77-D77</f>
        <v>0</v>
      </c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207">
        <f t="shared" si="19"/>
        <v>0</v>
      </c>
      <c r="Q77" s="207"/>
      <c r="R77" s="207"/>
      <c r="S77" s="229">
        <v>150</v>
      </c>
      <c r="T77" s="34"/>
      <c r="U77" s="130"/>
      <c r="V77" s="139"/>
      <c r="W77" s="159"/>
      <c r="X77" s="138"/>
    </row>
    <row r="78" spans="2:24" x14ac:dyDescent="0.25">
      <c r="B78" s="39">
        <v>4452</v>
      </c>
      <c r="C78" s="87" t="s">
        <v>58</v>
      </c>
      <c r="D78" s="198">
        <f>'CUM TB ENTRY'!D78</f>
        <v>0</v>
      </c>
      <c r="E78" s="198">
        <f>'CUM TB ENTRY'!E78-D78</f>
        <v>0</v>
      </c>
      <c r="F78" s="198"/>
      <c r="G78" s="198"/>
      <c r="H78" s="198"/>
      <c r="I78" s="198"/>
      <c r="J78" s="198"/>
      <c r="K78" s="198"/>
      <c r="L78" s="198"/>
      <c r="M78" s="198"/>
      <c r="N78" s="198"/>
      <c r="O78" s="198"/>
      <c r="P78" s="207">
        <f t="shared" si="19"/>
        <v>0</v>
      </c>
      <c r="Q78" s="207"/>
      <c r="R78" s="207"/>
      <c r="S78" s="229">
        <v>309</v>
      </c>
      <c r="T78" s="34">
        <f>+P78/S78</f>
        <v>0</v>
      </c>
      <c r="U78" s="129"/>
      <c r="V78" s="138"/>
      <c r="W78" s="159"/>
      <c r="X78" s="138"/>
    </row>
    <row r="79" spans="2:24" x14ac:dyDescent="0.25">
      <c r="B79" s="237">
        <v>4447</v>
      </c>
      <c r="C79" s="1" t="s">
        <v>56</v>
      </c>
      <c r="D79" s="198">
        <f>'CUM TB ENTRY'!D79</f>
        <v>0</v>
      </c>
      <c r="E79" s="198">
        <f>'CUM TB ENTRY'!E79-D79</f>
        <v>0</v>
      </c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07"/>
      <c r="Q79" s="207"/>
      <c r="R79" s="205">
        <f>SUM(D79:O79)</f>
        <v>0</v>
      </c>
      <c r="S79" s="229"/>
      <c r="T79" s="34"/>
      <c r="U79" s="129"/>
      <c r="V79" s="138"/>
      <c r="W79" s="159"/>
      <c r="X79" s="138"/>
    </row>
    <row r="80" spans="2:24" x14ac:dyDescent="0.25">
      <c r="B80" s="237">
        <v>4453</v>
      </c>
      <c r="C80" s="1" t="s">
        <v>59</v>
      </c>
      <c r="D80" s="198">
        <f>'CUM TB ENTRY'!D80</f>
        <v>320</v>
      </c>
      <c r="E80" s="198">
        <f>'CUM TB ENTRY'!E80-D80</f>
        <v>0</v>
      </c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207">
        <f t="shared" si="19"/>
        <v>320</v>
      </c>
      <c r="Q80" s="207"/>
      <c r="R80" s="205"/>
      <c r="S80" s="229">
        <v>500</v>
      </c>
      <c r="T80" s="34"/>
      <c r="U80" s="129" t="s">
        <v>153</v>
      </c>
      <c r="V80" s="195" t="s">
        <v>144</v>
      </c>
      <c r="W80" s="159"/>
      <c r="X80" s="138"/>
    </row>
    <row r="81" spans="1:24" ht="30" x14ac:dyDescent="0.25">
      <c r="B81" s="237">
        <v>4454</v>
      </c>
      <c r="C81" s="1" t="s">
        <v>118</v>
      </c>
      <c r="D81" s="198">
        <f>'CUM TB ENTRY'!D81</f>
        <v>0</v>
      </c>
      <c r="E81" s="198">
        <f>'CUM TB ENTRY'!E81-D81</f>
        <v>3730</v>
      </c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207">
        <f t="shared" ref="P81" si="20">SUM(D81:O81)</f>
        <v>3730</v>
      </c>
      <c r="Q81" s="207"/>
      <c r="R81" s="207"/>
      <c r="S81" s="229">
        <v>9350</v>
      </c>
      <c r="T81" s="34">
        <f t="shared" ref="T81" si="21">+P81/S81</f>
        <v>0.39893048128342246</v>
      </c>
      <c r="U81" s="238" t="s">
        <v>169</v>
      </c>
      <c r="V81" s="138"/>
      <c r="W81" s="159"/>
      <c r="X81" s="138"/>
    </row>
    <row r="82" spans="1:24" x14ac:dyDescent="0.25">
      <c r="B82" s="39">
        <v>4800</v>
      </c>
      <c r="C82" s="1" t="s">
        <v>82</v>
      </c>
      <c r="D82" s="198">
        <f>'CUM TB ENTRY'!D82</f>
        <v>0</v>
      </c>
      <c r="E82" s="198">
        <f>'CUM TB ENTRY'!E82-D82</f>
        <v>0</v>
      </c>
      <c r="F82" s="198"/>
      <c r="G82" s="198"/>
      <c r="H82" s="198"/>
      <c r="I82" s="198"/>
      <c r="J82" s="198"/>
      <c r="K82" s="198"/>
      <c r="L82" s="198"/>
      <c r="M82" s="198"/>
      <c r="N82" s="198"/>
      <c r="O82" s="198"/>
      <c r="P82" s="217">
        <f>SUM(D82:O82)</f>
        <v>0</v>
      </c>
      <c r="Q82" s="217"/>
      <c r="R82" s="217"/>
      <c r="S82" s="229"/>
      <c r="T82" s="34"/>
      <c r="U82" s="132"/>
      <c r="V82" s="195"/>
      <c r="W82" s="159"/>
      <c r="X82" s="138"/>
    </row>
    <row r="83" spans="1:24" x14ac:dyDescent="0.25">
      <c r="A83" s="157"/>
      <c r="B83" s="183">
        <v>4807</v>
      </c>
      <c r="C83" s="1" t="s">
        <v>83</v>
      </c>
      <c r="D83" s="198">
        <f>'CUM TB ENTRY'!D83</f>
        <v>0</v>
      </c>
      <c r="E83" s="198">
        <f>'CUM TB ENTRY'!E83-D83</f>
        <v>0</v>
      </c>
      <c r="F83" s="198"/>
      <c r="G83" s="198"/>
      <c r="H83" s="198"/>
      <c r="I83" s="198"/>
      <c r="J83" s="198"/>
      <c r="K83" s="198"/>
      <c r="L83" s="198"/>
      <c r="M83" s="198"/>
      <c r="N83" s="198"/>
      <c r="O83" s="198"/>
      <c r="P83" s="217">
        <f>SUM(D83:O83)</f>
        <v>0</v>
      </c>
      <c r="Q83" s="206"/>
      <c r="R83" s="205"/>
      <c r="S83" s="229"/>
      <c r="T83" s="34"/>
      <c r="U83" s="132"/>
      <c r="V83" s="195" t="s">
        <v>145</v>
      </c>
      <c r="W83" s="159"/>
      <c r="X83" s="138"/>
    </row>
    <row r="84" spans="1:24" x14ac:dyDescent="0.25">
      <c r="B84" s="175"/>
      <c r="D84" s="198"/>
      <c r="E84" s="198"/>
      <c r="F84" s="198"/>
      <c r="G84" s="156"/>
      <c r="H84" s="156"/>
      <c r="I84" s="156"/>
      <c r="J84" s="156"/>
      <c r="K84" s="156"/>
      <c r="L84" s="156"/>
      <c r="M84" s="156"/>
      <c r="N84" s="156"/>
      <c r="O84" s="156"/>
      <c r="P84" s="217"/>
      <c r="Q84" s="206"/>
      <c r="R84" s="206"/>
      <c r="S84" s="229"/>
      <c r="T84" s="34"/>
      <c r="U84" s="132"/>
      <c r="V84" s="195"/>
      <c r="W84" s="159"/>
      <c r="X84" s="138"/>
    </row>
    <row r="85" spans="1:24" x14ac:dyDescent="0.25">
      <c r="B85" s="74" t="s">
        <v>38</v>
      </c>
      <c r="C85" s="69" t="s">
        <v>118</v>
      </c>
      <c r="D85" s="199">
        <f t="shared" ref="D85:O85" si="22">SUM(D73:D84)</f>
        <v>369</v>
      </c>
      <c r="E85" s="199">
        <f t="shared" si="22"/>
        <v>3828</v>
      </c>
      <c r="F85" s="199">
        <f t="shared" si="22"/>
        <v>0</v>
      </c>
      <c r="G85" s="70">
        <f t="shared" si="22"/>
        <v>0</v>
      </c>
      <c r="H85" s="70">
        <f t="shared" si="22"/>
        <v>0</v>
      </c>
      <c r="I85" s="70">
        <f t="shared" si="22"/>
        <v>0</v>
      </c>
      <c r="J85" s="70">
        <f t="shared" si="22"/>
        <v>0</v>
      </c>
      <c r="K85" s="70">
        <f t="shared" si="22"/>
        <v>0</v>
      </c>
      <c r="L85" s="70">
        <f t="shared" si="22"/>
        <v>0</v>
      </c>
      <c r="M85" s="70">
        <f t="shared" si="22"/>
        <v>0</v>
      </c>
      <c r="N85" s="70">
        <f t="shared" si="22"/>
        <v>0</v>
      </c>
      <c r="O85" s="70">
        <f t="shared" si="22"/>
        <v>0</v>
      </c>
      <c r="P85" s="210">
        <f>SUM(P72:P84)</f>
        <v>4197</v>
      </c>
      <c r="Q85" s="210"/>
      <c r="R85" s="214">
        <f>SUM(R74:R83)</f>
        <v>0</v>
      </c>
      <c r="S85" s="231">
        <f>SUM(S74:S83)</f>
        <v>13730</v>
      </c>
      <c r="T85" s="71"/>
      <c r="U85" s="131"/>
      <c r="V85" s="140"/>
      <c r="W85" s="162"/>
      <c r="X85" s="140"/>
    </row>
    <row r="86" spans="1:24" x14ac:dyDescent="0.25">
      <c r="B86" s="38"/>
      <c r="C86" s="1"/>
      <c r="D86" s="202"/>
      <c r="E86" s="187"/>
      <c r="F86" s="48"/>
      <c r="G86" s="48"/>
      <c r="H86" s="48"/>
      <c r="I86" s="43"/>
      <c r="J86" s="43"/>
      <c r="K86" s="43"/>
      <c r="L86" s="43"/>
      <c r="M86" s="43"/>
      <c r="N86" s="43"/>
      <c r="O86" s="44"/>
      <c r="P86" s="207"/>
      <c r="Q86" s="207"/>
      <c r="R86" s="207"/>
      <c r="S86" s="230"/>
      <c r="T86" s="34"/>
      <c r="U86" s="129"/>
      <c r="V86" s="138"/>
      <c r="W86" s="159"/>
      <c r="X86" s="138"/>
    </row>
    <row r="87" spans="1:24" x14ac:dyDescent="0.25">
      <c r="B87" s="38"/>
      <c r="C87" s="6" t="s">
        <v>85</v>
      </c>
      <c r="D87" s="200"/>
      <c r="E87" s="173"/>
      <c r="F87" s="43"/>
      <c r="G87" s="43"/>
      <c r="H87" s="43"/>
      <c r="I87" s="43"/>
      <c r="J87" s="43"/>
      <c r="K87" s="43"/>
      <c r="L87" s="43"/>
      <c r="M87" s="43"/>
      <c r="N87" s="43"/>
      <c r="O87" s="44"/>
      <c r="P87" s="220"/>
      <c r="Q87" s="220"/>
      <c r="R87" s="220"/>
      <c r="S87" s="230"/>
      <c r="T87" s="34"/>
      <c r="U87" s="129"/>
      <c r="V87" s="138"/>
      <c r="W87" s="159"/>
      <c r="X87" s="138"/>
    </row>
    <row r="88" spans="1:24" ht="13.9" customHeight="1" x14ac:dyDescent="0.25">
      <c r="B88" s="38"/>
      <c r="C88" t="s">
        <v>22</v>
      </c>
      <c r="D88" s="200">
        <f t="shared" ref="D88:O88" si="23">+D21</f>
        <v>88533</v>
      </c>
      <c r="E88" s="173">
        <f t="shared" si="23"/>
        <v>3654</v>
      </c>
      <c r="F88" s="173">
        <f t="shared" si="23"/>
        <v>0</v>
      </c>
      <c r="G88" s="173">
        <f t="shared" si="23"/>
        <v>0</v>
      </c>
      <c r="H88" s="43">
        <f t="shared" si="23"/>
        <v>0</v>
      </c>
      <c r="I88" s="43">
        <f t="shared" si="23"/>
        <v>0</v>
      </c>
      <c r="J88" s="43">
        <f t="shared" si="23"/>
        <v>0</v>
      </c>
      <c r="K88" s="43">
        <f t="shared" si="23"/>
        <v>0</v>
      </c>
      <c r="L88" s="43">
        <f t="shared" si="23"/>
        <v>0</v>
      </c>
      <c r="M88" s="43">
        <f t="shared" si="23"/>
        <v>0</v>
      </c>
      <c r="N88" s="43">
        <f t="shared" si="23"/>
        <v>0</v>
      </c>
      <c r="O88" s="44">
        <f t="shared" si="23"/>
        <v>0</v>
      </c>
      <c r="P88" s="204">
        <f>+P21</f>
        <v>92187</v>
      </c>
      <c r="Q88" s="221">
        <f>Q21</f>
        <v>0</v>
      </c>
      <c r="R88" s="204"/>
      <c r="S88" s="230">
        <f>+S21</f>
        <v>200624</v>
      </c>
      <c r="T88" s="34">
        <f t="shared" ref="T88" si="24">+P88/S88</f>
        <v>0.45950135576999762</v>
      </c>
      <c r="U88" s="129"/>
      <c r="V88" s="138"/>
      <c r="W88" s="159"/>
      <c r="X88" s="138"/>
    </row>
    <row r="89" spans="1:24" x14ac:dyDescent="0.25">
      <c r="B89" s="38"/>
      <c r="C89" t="s">
        <v>86</v>
      </c>
      <c r="D89" s="203">
        <f t="shared" ref="D89:O89" si="25">+D42+D64+D71+D85</f>
        <v>9062</v>
      </c>
      <c r="E89" s="43">
        <f t="shared" si="25"/>
        <v>98411</v>
      </c>
      <c r="F89" s="43">
        <f t="shared" si="25"/>
        <v>0</v>
      </c>
      <c r="G89" s="43">
        <f t="shared" si="25"/>
        <v>0</v>
      </c>
      <c r="H89" s="43">
        <f t="shared" si="25"/>
        <v>0</v>
      </c>
      <c r="I89" s="43">
        <f t="shared" si="25"/>
        <v>0</v>
      </c>
      <c r="J89" s="43">
        <f t="shared" si="25"/>
        <v>0</v>
      </c>
      <c r="K89" s="43">
        <f t="shared" si="25"/>
        <v>0</v>
      </c>
      <c r="L89" s="43">
        <f t="shared" si="25"/>
        <v>0</v>
      </c>
      <c r="M89" s="43">
        <f t="shared" si="25"/>
        <v>0</v>
      </c>
      <c r="N89" s="43">
        <f t="shared" si="25"/>
        <v>0</v>
      </c>
      <c r="O89" s="43">
        <f t="shared" si="25"/>
        <v>0</v>
      </c>
      <c r="P89" s="204">
        <f>P42+P64+P71+P85</f>
        <v>24579</v>
      </c>
      <c r="Q89" s="204"/>
      <c r="R89" s="224">
        <f>R42+R64+R71+R85</f>
        <v>82894</v>
      </c>
      <c r="S89" s="230">
        <f>S42+S64+S71+S85</f>
        <v>180623</v>
      </c>
      <c r="T89" s="34">
        <f>+P89/S89</f>
        <v>0.13607901540778305</v>
      </c>
      <c r="U89" s="129"/>
      <c r="V89" s="138"/>
      <c r="W89" s="159"/>
      <c r="X89" s="138"/>
    </row>
    <row r="90" spans="1:24" ht="30" x14ac:dyDescent="0.25">
      <c r="B90" s="75"/>
      <c r="C90" s="92" t="s">
        <v>87</v>
      </c>
      <c r="D90" s="201">
        <f t="shared" ref="D90:E90" si="26">+D88-D89</f>
        <v>79471</v>
      </c>
      <c r="E90" s="186">
        <f t="shared" si="26"/>
        <v>-94757</v>
      </c>
      <c r="F90" s="186">
        <f t="shared" ref="F90" si="27">+F88-F89</f>
        <v>0</v>
      </c>
      <c r="G90" s="76">
        <f t="shared" ref="G90:H90" si="28">+G88-G89</f>
        <v>0</v>
      </c>
      <c r="H90" s="76">
        <f t="shared" si="28"/>
        <v>0</v>
      </c>
      <c r="I90" s="76">
        <f t="shared" ref="I90" si="29">+I88-I89</f>
        <v>0</v>
      </c>
      <c r="J90" s="76">
        <f t="shared" ref="J90" si="30">+J88-J89</f>
        <v>0</v>
      </c>
      <c r="K90" s="76">
        <f t="shared" ref="K90" si="31">+K88-K89</f>
        <v>0</v>
      </c>
      <c r="L90" s="76">
        <f t="shared" ref="L90" si="32">+L88-L89</f>
        <v>0</v>
      </c>
      <c r="M90" s="76">
        <f t="shared" ref="M90:N90" si="33">+M88-M89</f>
        <v>0</v>
      </c>
      <c r="N90" s="76">
        <f t="shared" si="33"/>
        <v>0</v>
      </c>
      <c r="O90" s="77">
        <f t="shared" ref="O90" si="34">+O88-O89</f>
        <v>0</v>
      </c>
      <c r="P90" s="218">
        <f>+P88-P89</f>
        <v>67608</v>
      </c>
      <c r="Q90" s="218"/>
      <c r="R90" s="218"/>
      <c r="S90" s="234"/>
      <c r="T90" s="78"/>
      <c r="U90" s="135"/>
      <c r="V90" s="143"/>
      <c r="W90" s="166"/>
      <c r="X90" s="143"/>
    </row>
    <row r="91" spans="1:24" x14ac:dyDescent="0.25">
      <c r="B91" s="41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8"/>
      <c r="T91" s="31"/>
    </row>
    <row r="92" spans="1:24" x14ac:dyDescent="0.25">
      <c r="M92" s="79"/>
      <c r="N92" s="80"/>
      <c r="O92" s="81" t="s">
        <v>88</v>
      </c>
      <c r="P92" s="82">
        <f>'CUM TB ENTRY'!E93</f>
        <v>-15286</v>
      </c>
      <c r="Q92" s="182"/>
      <c r="R92" s="182"/>
      <c r="S92" s="18"/>
      <c r="T92" s="31"/>
    </row>
    <row r="93" spans="1:24" x14ac:dyDescent="0.25">
      <c r="M93" s="83"/>
      <c r="N93" s="84"/>
      <c r="O93" s="85" t="s">
        <v>89</v>
      </c>
      <c r="P93" s="86">
        <f>+P90+Q88-R89-P92</f>
        <v>0</v>
      </c>
      <c r="Q93" s="182"/>
      <c r="R93" s="182"/>
      <c r="S93" s="18"/>
      <c r="T93" s="31"/>
    </row>
    <row r="94" spans="1:24" x14ac:dyDescent="0.25"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T94" s="32"/>
    </row>
    <row r="95" spans="1:24" x14ac:dyDescent="0.25"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T95" s="32"/>
    </row>
    <row r="96" spans="1:24" ht="18" customHeight="1" x14ac:dyDescent="0.3">
      <c r="B96" s="50" t="s">
        <v>90</v>
      </c>
      <c r="C96" s="51"/>
      <c r="D96" s="52"/>
      <c r="E96" s="52"/>
      <c r="F96" s="53"/>
      <c r="G96" s="52" t="s">
        <v>136</v>
      </c>
      <c r="H96" s="54"/>
      <c r="I96" s="54"/>
      <c r="J96" s="53"/>
      <c r="K96" s="53"/>
      <c r="L96" s="53"/>
      <c r="M96" s="56"/>
      <c r="N96" s="53"/>
      <c r="O96" s="53"/>
      <c r="P96" s="53"/>
      <c r="Q96" s="53"/>
      <c r="R96" s="53"/>
      <c r="S96" s="235"/>
      <c r="T96" s="53"/>
      <c r="U96" s="55"/>
      <c r="V96" s="55"/>
      <c r="W96" s="167"/>
      <c r="X96" s="55"/>
    </row>
    <row r="97" spans="2:24" ht="18" customHeight="1" x14ac:dyDescent="0.25">
      <c r="B97" s="108"/>
      <c r="C97" s="98"/>
      <c r="D97" s="99"/>
      <c r="E97" s="94"/>
      <c r="F97" s="99"/>
      <c r="G97" s="98"/>
      <c r="H97" s="100"/>
      <c r="I97" s="99"/>
      <c r="J97" s="99"/>
      <c r="K97" s="99"/>
      <c r="L97" s="99"/>
      <c r="M97" s="97"/>
      <c r="N97" s="99"/>
      <c r="O97" s="99"/>
      <c r="P97" s="99"/>
      <c r="Q97" s="99"/>
      <c r="R97" s="99"/>
      <c r="S97" s="99"/>
      <c r="T97" s="99"/>
      <c r="U97" s="113"/>
      <c r="V97" s="113"/>
      <c r="W97" s="168"/>
      <c r="X97" s="113"/>
    </row>
    <row r="98" spans="2:24" ht="40.9" customHeight="1" x14ac:dyDescent="0.25">
      <c r="B98" s="109"/>
      <c r="C98" s="101"/>
      <c r="D98" s="102"/>
      <c r="E98" s="151" t="s">
        <v>91</v>
      </c>
      <c r="F98" s="102"/>
      <c r="G98" s="103"/>
      <c r="H98" s="150" t="s">
        <v>92</v>
      </c>
      <c r="I98" s="184" t="s">
        <v>93</v>
      </c>
      <c r="J98" s="152" t="s">
        <v>94</v>
      </c>
      <c r="K98" s="150" t="s">
        <v>95</v>
      </c>
      <c r="L98" s="102"/>
      <c r="M98" s="104" t="s">
        <v>96</v>
      </c>
      <c r="N98" s="105"/>
      <c r="O98" s="105"/>
      <c r="P98" s="105"/>
      <c r="Q98" s="105"/>
      <c r="R98" s="105"/>
      <c r="S98" s="105"/>
      <c r="T98" s="105"/>
      <c r="U98" s="114"/>
      <c r="V98" s="114"/>
      <c r="W98" s="169">
        <v>0</v>
      </c>
      <c r="X98" s="114"/>
    </row>
    <row r="99" spans="2:24" ht="13.9" customHeight="1" x14ac:dyDescent="0.25">
      <c r="B99" s="110"/>
      <c r="D99" s="19"/>
      <c r="E99" s="19"/>
      <c r="F99" s="19"/>
      <c r="G99" s="19"/>
      <c r="H99" s="19"/>
      <c r="I99" s="19"/>
      <c r="J99" s="19"/>
      <c r="K99" s="19"/>
      <c r="L99" s="19"/>
      <c r="M99" s="96"/>
      <c r="N99" s="19"/>
      <c r="O99" s="19"/>
      <c r="P99" s="19"/>
      <c r="Q99" s="19"/>
      <c r="R99" s="19"/>
      <c r="T99" s="19"/>
      <c r="U99" s="115"/>
      <c r="V99" s="115"/>
      <c r="W99" s="170"/>
      <c r="X99" s="115"/>
    </row>
    <row r="100" spans="2:24" ht="13.9" customHeight="1" x14ac:dyDescent="0.25">
      <c r="B100" s="111"/>
      <c r="C100" s="6" t="str">
        <f>+C21</f>
        <v>Income</v>
      </c>
      <c r="D100" s="19"/>
      <c r="E100" s="153">
        <f>+K100-H100-J100</f>
        <v>92187</v>
      </c>
      <c r="F100" s="19"/>
      <c r="G100" s="19"/>
      <c r="H100" s="153">
        <f>+Q11</f>
        <v>0</v>
      </c>
      <c r="I100" s="19"/>
      <c r="J100" s="153">
        <f>R21</f>
        <v>0</v>
      </c>
      <c r="K100" s="19">
        <f>P21+Q21</f>
        <v>92187</v>
      </c>
      <c r="L100" s="19"/>
      <c r="M100" s="181" t="s">
        <v>128</v>
      </c>
      <c r="N100" s="19"/>
      <c r="O100" s="19"/>
      <c r="P100" s="19"/>
      <c r="Q100" s="19"/>
      <c r="R100" s="19"/>
      <c r="T100" s="19"/>
      <c r="U100" s="115"/>
      <c r="V100" s="115"/>
      <c r="W100" s="170"/>
      <c r="X100" s="115"/>
    </row>
    <row r="101" spans="2:24" ht="13.9" customHeight="1" x14ac:dyDescent="0.25">
      <c r="B101" s="111"/>
      <c r="C101" s="6"/>
      <c r="D101" s="19"/>
      <c r="E101" s="19"/>
      <c r="F101" s="19"/>
      <c r="G101" s="19"/>
      <c r="H101" s="19"/>
      <c r="I101" s="19"/>
      <c r="J101" s="19"/>
      <c r="K101" s="19"/>
      <c r="L101" s="19"/>
      <c r="M101" s="96"/>
      <c r="N101" s="19"/>
      <c r="O101" s="19"/>
      <c r="P101" s="19"/>
      <c r="Q101" s="19"/>
      <c r="R101" s="19"/>
      <c r="T101" s="19"/>
      <c r="U101" s="115"/>
      <c r="V101" s="115"/>
      <c r="W101" s="170"/>
      <c r="X101" s="115"/>
    </row>
    <row r="102" spans="2:24" ht="13.9" customHeight="1" x14ac:dyDescent="0.25">
      <c r="B102" s="111"/>
      <c r="C102" s="6" t="str">
        <f>+C42</f>
        <v>Administration</v>
      </c>
      <c r="D102" s="19"/>
      <c r="E102" s="176">
        <f>+K102-J102-H102</f>
        <v>18476</v>
      </c>
      <c r="F102" s="19"/>
      <c r="G102" s="19"/>
      <c r="H102" s="153"/>
      <c r="I102" s="19"/>
      <c r="J102" s="153"/>
      <c r="K102" s="176">
        <f>+P42+R42</f>
        <v>18476</v>
      </c>
      <c r="L102" s="19"/>
      <c r="M102" s="181" t="s">
        <v>129</v>
      </c>
      <c r="N102" s="19"/>
      <c r="O102" s="19"/>
      <c r="P102" s="19"/>
      <c r="Q102" s="19"/>
      <c r="R102" s="19"/>
      <c r="T102" s="19"/>
      <c r="U102" s="115"/>
      <c r="V102" s="115"/>
      <c r="W102" s="170"/>
      <c r="X102" s="115"/>
    </row>
    <row r="103" spans="2:24" ht="13.9" customHeight="1" x14ac:dyDescent="0.25">
      <c r="B103" s="111"/>
      <c r="C103" s="6"/>
      <c r="D103" s="19"/>
      <c r="E103" s="176"/>
      <c r="F103" s="19"/>
      <c r="G103" s="19"/>
      <c r="H103" s="19"/>
      <c r="I103" s="19"/>
      <c r="J103" s="19"/>
      <c r="K103" s="176"/>
      <c r="L103" s="19"/>
      <c r="M103" s="96"/>
      <c r="N103" s="19"/>
      <c r="O103" s="19"/>
      <c r="P103" s="19"/>
      <c r="Q103" s="19"/>
      <c r="R103" s="19"/>
      <c r="T103" s="19"/>
      <c r="U103" s="115"/>
      <c r="V103" s="115"/>
      <c r="W103" s="170"/>
      <c r="X103" s="115"/>
    </row>
    <row r="104" spans="2:24" ht="13.9" customHeight="1" x14ac:dyDescent="0.25">
      <c r="B104" s="111"/>
      <c r="C104" s="6" t="str">
        <f>+C64</f>
        <v>Estates Management</v>
      </c>
      <c r="D104" s="19"/>
      <c r="E104" s="176">
        <f>+K104-J104-H104</f>
        <v>1303</v>
      </c>
      <c r="F104" s="19"/>
      <c r="G104" s="19"/>
      <c r="H104" s="153"/>
      <c r="I104" s="19"/>
      <c r="J104" s="153">
        <f>R64</f>
        <v>82021</v>
      </c>
      <c r="K104" s="176">
        <f>+P64+R64</f>
        <v>83324</v>
      </c>
      <c r="L104" s="19"/>
      <c r="M104" s="96"/>
      <c r="N104" s="19"/>
      <c r="O104" s="19"/>
      <c r="P104" s="19"/>
      <c r="Q104" s="19"/>
      <c r="R104" s="19"/>
      <c r="T104" s="19"/>
      <c r="U104" s="115"/>
      <c r="V104" s="115"/>
      <c r="W104" s="170"/>
      <c r="X104" s="115"/>
    </row>
    <row r="105" spans="2:24" ht="13.9" customHeight="1" x14ac:dyDescent="0.25">
      <c r="B105" s="111"/>
      <c r="C105" s="6"/>
      <c r="D105" s="19"/>
      <c r="E105" s="176"/>
      <c r="F105" s="19"/>
      <c r="G105" s="19"/>
      <c r="H105" s="19"/>
      <c r="I105" s="19"/>
      <c r="J105" s="19"/>
      <c r="K105" s="176"/>
      <c r="L105" s="19"/>
      <c r="M105" s="96"/>
      <c r="N105" s="19"/>
      <c r="O105" s="19"/>
      <c r="P105" s="19"/>
      <c r="Q105" s="19"/>
      <c r="R105" s="19"/>
      <c r="T105" s="19"/>
      <c r="U105" s="115"/>
      <c r="V105" s="115"/>
      <c r="W105" s="170"/>
      <c r="X105" s="115"/>
    </row>
    <row r="106" spans="2:24" ht="13.9" customHeight="1" x14ac:dyDescent="0.25">
      <c r="B106" s="111"/>
      <c r="C106" s="6" t="str">
        <f>+C71</f>
        <v>Planning and Highways</v>
      </c>
      <c r="D106" s="19"/>
      <c r="E106" s="176">
        <f>+K106-J106-H106</f>
        <v>603</v>
      </c>
      <c r="F106" s="19"/>
      <c r="G106" s="19"/>
      <c r="H106" s="153"/>
      <c r="I106" s="19"/>
      <c r="J106" s="153">
        <f>R71</f>
        <v>873</v>
      </c>
      <c r="K106" s="176">
        <f>+P71+R71</f>
        <v>1476</v>
      </c>
      <c r="L106" s="19"/>
      <c r="M106" s="96"/>
      <c r="N106" s="19"/>
      <c r="O106" s="19"/>
      <c r="P106" s="19"/>
      <c r="Q106" s="19"/>
      <c r="R106" s="19"/>
      <c r="T106" s="19"/>
      <c r="U106" s="115"/>
      <c r="V106" s="115"/>
      <c r="W106" s="170"/>
      <c r="X106" s="115"/>
    </row>
    <row r="107" spans="2:24" ht="13.9" customHeight="1" x14ac:dyDescent="0.25">
      <c r="B107" s="111"/>
      <c r="C107" s="6"/>
      <c r="D107" s="19"/>
      <c r="E107" s="176"/>
      <c r="F107" s="19"/>
      <c r="G107" s="19"/>
      <c r="H107" s="19"/>
      <c r="I107" s="19"/>
      <c r="J107" s="153"/>
      <c r="K107" s="176"/>
      <c r="L107" s="19"/>
      <c r="M107" s="96"/>
      <c r="N107" s="19"/>
      <c r="O107" s="19"/>
      <c r="P107" s="19"/>
      <c r="Q107" s="19"/>
      <c r="R107" s="19"/>
      <c r="T107" s="19"/>
      <c r="U107" s="115"/>
      <c r="V107" s="115"/>
      <c r="W107" s="170"/>
      <c r="X107" s="115"/>
    </row>
    <row r="108" spans="2:24" ht="13.9" customHeight="1" x14ac:dyDescent="0.25">
      <c r="B108" s="111"/>
      <c r="C108" s="6" t="str">
        <f>+C85</f>
        <v>Community Committee</v>
      </c>
      <c r="D108" s="19"/>
      <c r="E108" s="176">
        <f>+K108-J108-H108</f>
        <v>4197</v>
      </c>
      <c r="F108" s="19"/>
      <c r="G108" s="19"/>
      <c r="H108" s="153"/>
      <c r="I108" s="19"/>
      <c r="J108" s="225">
        <f>R85</f>
        <v>0</v>
      </c>
      <c r="K108" s="176">
        <f>+P85+R85</f>
        <v>4197</v>
      </c>
      <c r="L108" s="19"/>
      <c r="M108" s="96"/>
      <c r="N108" s="19"/>
      <c r="O108" s="19"/>
      <c r="P108" s="19"/>
      <c r="Q108" s="19"/>
      <c r="R108" s="19"/>
      <c r="T108" s="19"/>
      <c r="U108" s="115"/>
      <c r="V108" s="115"/>
      <c r="W108" s="170"/>
      <c r="X108" s="115"/>
    </row>
    <row r="109" spans="2:24" ht="13.9" customHeight="1" x14ac:dyDescent="0.25">
      <c r="B109" s="111"/>
      <c r="C109" s="6"/>
      <c r="D109" s="19"/>
      <c r="E109" s="176"/>
      <c r="F109" s="19"/>
      <c r="G109" s="19"/>
      <c r="H109" s="153"/>
      <c r="I109" s="19"/>
      <c r="K109" s="176"/>
      <c r="L109" s="19"/>
      <c r="M109" s="96"/>
      <c r="N109" s="19"/>
      <c r="O109" s="19"/>
      <c r="P109" s="19"/>
      <c r="Q109" s="19"/>
      <c r="R109" s="19"/>
      <c r="T109" s="19"/>
      <c r="U109" s="115"/>
      <c r="V109" s="115"/>
      <c r="W109" s="170"/>
      <c r="X109" s="115"/>
    </row>
    <row r="110" spans="2:24" ht="13.9" customHeight="1" x14ac:dyDescent="0.25">
      <c r="B110" s="111"/>
      <c r="C110" s="6"/>
      <c r="D110" s="19"/>
      <c r="E110" s="19"/>
      <c r="F110" s="19"/>
      <c r="G110" s="19"/>
      <c r="H110" s="19"/>
      <c r="I110" s="19"/>
      <c r="J110" s="19"/>
      <c r="K110" s="19"/>
      <c r="L110" s="19"/>
      <c r="M110" s="96"/>
      <c r="N110" s="19"/>
      <c r="O110" s="19"/>
      <c r="P110" s="19"/>
      <c r="Q110" s="19"/>
      <c r="R110" s="19"/>
      <c r="T110" s="19"/>
      <c r="U110" s="115"/>
      <c r="V110" s="115"/>
      <c r="W110" s="170"/>
      <c r="X110" s="115"/>
    </row>
    <row r="111" spans="2:24" ht="13.9" customHeight="1" x14ac:dyDescent="0.25">
      <c r="B111" s="117"/>
      <c r="C111" s="118" t="s">
        <v>85</v>
      </c>
      <c r="D111" s="119"/>
      <c r="E111" s="119"/>
      <c r="F111" s="123" t="s">
        <v>97</v>
      </c>
      <c r="G111" s="119"/>
      <c r="H111" s="119"/>
      <c r="I111" s="123" t="s">
        <v>98</v>
      </c>
      <c r="J111" s="119"/>
      <c r="K111" s="119"/>
      <c r="L111" s="119"/>
      <c r="M111" s="120"/>
      <c r="N111" s="119"/>
      <c r="O111" s="119"/>
      <c r="P111" s="119"/>
      <c r="Q111" s="119"/>
      <c r="R111" s="119"/>
      <c r="S111" s="119"/>
      <c r="T111" s="119"/>
      <c r="U111" s="121"/>
      <c r="V111" s="121"/>
      <c r="W111" s="171"/>
      <c r="X111" s="121"/>
    </row>
    <row r="112" spans="2:24" ht="13.9" customHeight="1" x14ac:dyDescent="0.25">
      <c r="B112" s="38"/>
      <c r="C112" s="6"/>
      <c r="D112" s="19"/>
      <c r="E112" s="19"/>
      <c r="F112" s="124" t="s">
        <v>99</v>
      </c>
      <c r="G112" s="19"/>
      <c r="H112" s="19"/>
      <c r="I112" s="124" t="s">
        <v>99</v>
      </c>
      <c r="J112" s="19"/>
      <c r="K112" s="19"/>
      <c r="L112" s="19"/>
      <c r="M112" s="96"/>
      <c r="N112" s="19"/>
      <c r="O112" s="19"/>
      <c r="P112" s="19"/>
      <c r="Q112" s="19"/>
      <c r="R112" s="19"/>
      <c r="T112" s="19"/>
      <c r="U112" s="115"/>
      <c r="V112" s="115"/>
      <c r="W112" s="170"/>
      <c r="X112" s="115"/>
    </row>
    <row r="113" spans="2:24" ht="13.9" customHeight="1" x14ac:dyDescent="0.25">
      <c r="B113" s="38"/>
      <c r="C113" s="6"/>
      <c r="D113" s="19"/>
      <c r="E113" s="19"/>
      <c r="F113" s="124" t="s">
        <v>20</v>
      </c>
      <c r="G113" s="19"/>
      <c r="H113" s="19"/>
      <c r="I113" s="124" t="s">
        <v>20</v>
      </c>
      <c r="J113" s="19"/>
      <c r="K113" s="19"/>
      <c r="L113" s="19"/>
      <c r="M113" s="96"/>
      <c r="N113" s="19"/>
      <c r="O113" s="19"/>
      <c r="P113" s="19"/>
      <c r="Q113" s="19"/>
      <c r="R113" s="19"/>
      <c r="T113" s="19"/>
      <c r="U113" s="115"/>
      <c r="V113" s="115"/>
      <c r="W113" s="170"/>
      <c r="X113" s="115"/>
    </row>
    <row r="114" spans="2:24" ht="15.6" customHeight="1" x14ac:dyDescent="0.25">
      <c r="B114" s="38"/>
      <c r="C114" t="s">
        <v>22</v>
      </c>
      <c r="D114" s="19"/>
      <c r="E114" s="19">
        <f>+E100</f>
        <v>92187</v>
      </c>
      <c r="F114" s="32">
        <f>E100/(S21-S11)</f>
        <v>0.45950135576999762</v>
      </c>
      <c r="G114" s="122"/>
      <c r="H114" s="19">
        <f>+H100</f>
        <v>0</v>
      </c>
      <c r="I114" s="177">
        <f>H114/I120</f>
        <v>0</v>
      </c>
      <c r="J114" s="19">
        <f>J100</f>
        <v>0</v>
      </c>
      <c r="K114" s="19">
        <f>K100</f>
        <v>92187</v>
      </c>
      <c r="L114" s="19"/>
      <c r="M114" s="178"/>
      <c r="N114" s="179"/>
      <c r="O114" s="179"/>
      <c r="P114" s="180"/>
      <c r="Q114" s="127"/>
      <c r="R114" s="127"/>
      <c r="T114" s="19"/>
      <c r="U114" s="115"/>
      <c r="V114" s="115"/>
      <c r="W114" s="170"/>
      <c r="X114" s="115"/>
    </row>
    <row r="115" spans="2:24" ht="13.9" customHeight="1" x14ac:dyDescent="0.25">
      <c r="B115" s="112"/>
      <c r="C115" s="185" t="s">
        <v>86</v>
      </c>
      <c r="D115" s="19"/>
      <c r="E115" s="176">
        <f>+E102+E104+E106+E108</f>
        <v>24579</v>
      </c>
      <c r="F115" s="32">
        <f>E115/(S89-S61)</f>
        <v>0.13607901540778305</v>
      </c>
      <c r="G115" s="19"/>
      <c r="H115" s="176">
        <f>H102+H108</f>
        <v>0</v>
      </c>
      <c r="I115" s="177">
        <f>J115/I121</f>
        <v>0.18142621393646777</v>
      </c>
      <c r="J115" s="176">
        <f>J102+J104+J106+J108</f>
        <v>82894</v>
      </c>
      <c r="K115" s="176">
        <f>K102+K104+K106+K108</f>
        <v>107473</v>
      </c>
      <c r="L115" s="19"/>
      <c r="M115" s="178"/>
      <c r="N115" s="179"/>
      <c r="O115" s="179"/>
      <c r="P115" s="179"/>
      <c r="Q115" s="19"/>
      <c r="R115" s="19"/>
      <c r="T115" s="19"/>
      <c r="U115" s="115"/>
      <c r="V115" s="115"/>
      <c r="W115" s="170"/>
      <c r="X115" s="115"/>
    </row>
    <row r="116" spans="2:24" ht="18" customHeight="1" x14ac:dyDescent="0.25">
      <c r="B116" s="75"/>
      <c r="C116" s="92" t="s">
        <v>87</v>
      </c>
      <c r="D116" s="106"/>
      <c r="E116" s="106">
        <f>+E114-E115</f>
        <v>67608</v>
      </c>
      <c r="F116" s="106"/>
      <c r="G116" s="106"/>
      <c r="H116" s="106">
        <f>+H114-H115</f>
        <v>0</v>
      </c>
      <c r="I116" s="106"/>
      <c r="J116" s="106">
        <f>+J114-J115</f>
        <v>-82894</v>
      </c>
      <c r="K116" s="106">
        <f>E116+H116+J116</f>
        <v>-15286</v>
      </c>
      <c r="L116" s="106"/>
      <c r="M116" s="107"/>
      <c r="N116" s="106"/>
      <c r="O116" s="106"/>
      <c r="P116" s="106"/>
      <c r="Q116" s="106"/>
      <c r="R116" s="106"/>
      <c r="S116" s="106"/>
      <c r="T116" s="106"/>
      <c r="U116" s="116"/>
      <c r="V116" s="116"/>
      <c r="W116" s="172">
        <v>0</v>
      </c>
      <c r="X116" s="116"/>
    </row>
    <row r="117" spans="2:24" ht="18" customHeight="1" x14ac:dyDescent="0.25">
      <c r="D117" s="19"/>
      <c r="E117" s="19"/>
      <c r="F117" s="19"/>
      <c r="G117" s="19"/>
      <c r="H117" s="19"/>
      <c r="I117" s="19"/>
      <c r="J117" s="19"/>
      <c r="K117" s="19">
        <f>K114-K115</f>
        <v>-15286</v>
      </c>
      <c r="L117" s="19"/>
      <c r="M117" s="19"/>
      <c r="N117" s="19"/>
      <c r="O117" s="19"/>
      <c r="P117" s="19"/>
      <c r="Q117" s="19"/>
      <c r="R117" s="19"/>
      <c r="T117" s="32"/>
    </row>
    <row r="118" spans="2:24" ht="18" customHeight="1" x14ac:dyDescent="0.25">
      <c r="J118" s="15" t="s">
        <v>100</v>
      </c>
      <c r="K118" s="95">
        <f>+K100-K102-K104-K106-K108-K116</f>
        <v>0</v>
      </c>
    </row>
    <row r="119" spans="2:24" x14ac:dyDescent="0.25">
      <c r="J119" s="15" t="s">
        <v>101</v>
      </c>
      <c r="K119" s="95">
        <f>+K116-P92</f>
        <v>0</v>
      </c>
    </row>
    <row r="120" spans="2:24" x14ac:dyDescent="0.25">
      <c r="H120" t="s">
        <v>126</v>
      </c>
      <c r="I120">
        <v>87022</v>
      </c>
    </row>
    <row r="121" spans="2:24" x14ac:dyDescent="0.25">
      <c r="H121" t="s">
        <v>127</v>
      </c>
      <c r="I121">
        <v>456902</v>
      </c>
    </row>
  </sheetData>
  <mergeCells count="3">
    <mergeCell ref="R2:R4"/>
    <mergeCell ref="W2:W4"/>
    <mergeCell ref="Q2:Q4"/>
  </mergeCells>
  <phoneticPr fontId="6" type="noConversion"/>
  <pageMargins left="0.75000000000000011" right="0.75000000000000011" top="1" bottom="1" header="0.5" footer="0.5"/>
  <pageSetup paperSize="9" scale="43" fitToHeight="2" orientation="landscape"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DB116"/>
  <sheetViews>
    <sheetView topLeftCell="A31" workbookViewId="0">
      <selection activeCell="D56" sqref="D56"/>
    </sheetView>
  </sheetViews>
  <sheetFormatPr defaultColWidth="8.7109375" defaultRowHeight="15" x14ac:dyDescent="0.25"/>
  <cols>
    <col min="1" max="1" width="5.42578125" customWidth="1"/>
    <col min="2" max="2" width="6.7109375" customWidth="1"/>
    <col min="3" max="3" width="35.140625" customWidth="1"/>
    <col min="4" max="4" width="10.28515625" style="4" customWidth="1"/>
    <col min="5" max="6" width="10.7109375" style="4" customWidth="1"/>
    <col min="7" max="7" width="10.7109375" style="4" bestFit="1" customWidth="1"/>
    <col min="8" max="8" width="11.7109375" style="4" customWidth="1"/>
    <col min="9" max="9" width="12.42578125" style="4" customWidth="1"/>
    <col min="10" max="10" width="10.85546875" style="4" customWidth="1"/>
    <col min="11" max="12" width="11.140625" style="4" bestFit="1" customWidth="1"/>
    <col min="13" max="13" width="10.85546875" style="4" customWidth="1"/>
    <col min="14" max="14" width="16.42578125" style="4" customWidth="1"/>
    <col min="15" max="15" width="11.42578125" style="4" customWidth="1"/>
  </cols>
  <sheetData>
    <row r="2" spans="2:15" x14ac:dyDescent="0.25">
      <c r="B2" s="12" t="s">
        <v>0</v>
      </c>
      <c r="C2" s="12"/>
      <c r="D2" s="13" t="s">
        <v>135</v>
      </c>
      <c r="E2" s="11"/>
      <c r="F2" s="10"/>
      <c r="G2" s="11"/>
      <c r="H2" s="11"/>
      <c r="I2" s="11"/>
      <c r="J2" s="10"/>
      <c r="K2" s="10"/>
      <c r="L2" s="10"/>
      <c r="M2" s="10"/>
      <c r="N2" s="10"/>
      <c r="O2" s="10"/>
    </row>
    <row r="3" spans="2:15" x14ac:dyDescent="0.25">
      <c r="B3" s="9"/>
      <c r="C3" s="9"/>
      <c r="D3" s="14" t="s">
        <v>102</v>
      </c>
      <c r="E3" s="11"/>
      <c r="F3" s="10"/>
      <c r="G3" s="11"/>
      <c r="H3" s="11"/>
      <c r="I3" s="11"/>
      <c r="J3" s="10"/>
      <c r="K3" s="10"/>
      <c r="L3" s="10"/>
      <c r="M3" s="10"/>
      <c r="N3" s="10"/>
      <c r="O3" s="10"/>
    </row>
    <row r="4" spans="2:15" x14ac:dyDescent="0.25">
      <c r="B4" s="9"/>
      <c r="C4" s="9"/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</row>
    <row r="5" spans="2:15" x14ac:dyDescent="0.25">
      <c r="B5" s="6">
        <v>100</v>
      </c>
      <c r="C5" s="6" t="s">
        <v>22</v>
      </c>
      <c r="D5" s="16"/>
      <c r="F5" s="5"/>
    </row>
    <row r="6" spans="2:15" s="6" customFormat="1" x14ac:dyDescent="0.25">
      <c r="B6">
        <v>1010</v>
      </c>
      <c r="C6" s="1" t="s">
        <v>23</v>
      </c>
      <c r="D6" s="20">
        <v>0</v>
      </c>
      <c r="E6" s="20">
        <v>324</v>
      </c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2:15" x14ac:dyDescent="0.25">
      <c r="B7" s="1">
        <v>1020</v>
      </c>
      <c r="C7" s="1" t="s">
        <v>24</v>
      </c>
      <c r="D7" s="20">
        <v>0</v>
      </c>
      <c r="E7" s="20"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2:15" x14ac:dyDescent="0.25">
      <c r="B8" s="1">
        <v>1076</v>
      </c>
      <c r="C8" s="1" t="s">
        <v>25</v>
      </c>
      <c r="D8" s="20">
        <v>85717</v>
      </c>
      <c r="E8" s="20">
        <v>85717</v>
      </c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2:15" x14ac:dyDescent="0.25">
      <c r="B9" s="1">
        <v>1090</v>
      </c>
      <c r="C9" s="1" t="s">
        <v>26</v>
      </c>
      <c r="D9" s="20">
        <v>0</v>
      </c>
      <c r="E9" s="20">
        <v>1597</v>
      </c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2:15" x14ac:dyDescent="0.25">
      <c r="B10" s="1">
        <v>1100</v>
      </c>
      <c r="C10" s="1" t="s">
        <v>27</v>
      </c>
      <c r="D10" s="20">
        <v>800</v>
      </c>
      <c r="E10" s="20">
        <v>800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2:15" x14ac:dyDescent="0.25">
      <c r="B11" s="1">
        <v>1106</v>
      </c>
      <c r="C11" s="1" t="s">
        <v>28</v>
      </c>
      <c r="D11" s="20">
        <v>0</v>
      </c>
      <c r="E11" s="20"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2:15" x14ac:dyDescent="0.25">
      <c r="B12" s="1">
        <v>1107</v>
      </c>
      <c r="C12" s="1" t="s">
        <v>29</v>
      </c>
      <c r="D12" s="20">
        <v>0</v>
      </c>
      <c r="E12" s="20">
        <v>350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2:15" x14ac:dyDescent="0.25">
      <c r="B13" s="1">
        <v>1200</v>
      </c>
      <c r="C13" s="1" t="s">
        <v>30</v>
      </c>
      <c r="D13" s="20">
        <v>366</v>
      </c>
      <c r="E13" s="20">
        <v>366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2:15" x14ac:dyDescent="0.25">
      <c r="B14" s="1">
        <v>1201</v>
      </c>
      <c r="C14" s="1" t="s">
        <v>31</v>
      </c>
      <c r="D14" s="20">
        <v>0</v>
      </c>
      <c r="E14" s="20"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2:15" x14ac:dyDescent="0.25">
      <c r="B15" s="1">
        <v>1202</v>
      </c>
      <c r="C15" s="1" t="s">
        <v>32</v>
      </c>
      <c r="D15" s="20">
        <v>369</v>
      </c>
      <c r="E15" s="20">
        <v>369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2:15" x14ac:dyDescent="0.25">
      <c r="B16" s="1">
        <v>1300</v>
      </c>
      <c r="C16" s="1" t="s">
        <v>33</v>
      </c>
      <c r="D16" s="20">
        <v>228</v>
      </c>
      <c r="E16" s="20">
        <v>1611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2:106" x14ac:dyDescent="0.25">
      <c r="B17" s="1">
        <v>1301</v>
      </c>
      <c r="C17" s="1" t="s">
        <v>34</v>
      </c>
      <c r="D17" s="20">
        <v>0</v>
      </c>
      <c r="E17" s="20"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2:106" x14ac:dyDescent="0.25">
      <c r="B18" s="1">
        <v>1305</v>
      </c>
      <c r="C18" s="1" t="s">
        <v>35</v>
      </c>
      <c r="D18" s="20">
        <v>535</v>
      </c>
      <c r="E18" s="20">
        <v>535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2:106" x14ac:dyDescent="0.25">
      <c r="B19" s="1">
        <v>1306</v>
      </c>
      <c r="C19" s="1" t="s">
        <v>37</v>
      </c>
      <c r="D19" s="20">
        <v>518</v>
      </c>
      <c r="E19" s="20">
        <v>518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2:106" x14ac:dyDescent="0.25"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2:106" s="2" customFormat="1" x14ac:dyDescent="0.25">
      <c r="B21" s="3" t="s">
        <v>38</v>
      </c>
      <c r="C21" s="3" t="s">
        <v>22</v>
      </c>
      <c r="D21" s="22">
        <f>SUM(D6:D20)</f>
        <v>88533</v>
      </c>
      <c r="E21" s="22">
        <f>SUM(E6:E20)</f>
        <v>92187</v>
      </c>
      <c r="F21" s="22">
        <f t="shared" ref="F21" si="0">SUM(F6:F20)</f>
        <v>0</v>
      </c>
      <c r="G21" s="22">
        <f t="shared" ref="G21:H21" si="1">SUM(G6:G20)</f>
        <v>0</v>
      </c>
      <c r="H21" s="22">
        <f t="shared" si="1"/>
        <v>0</v>
      </c>
      <c r="I21" s="22">
        <f t="shared" ref="I21" si="2">SUM(I6:I20)</f>
        <v>0</v>
      </c>
      <c r="J21" s="22">
        <f t="shared" ref="J21:O21" si="3">SUM(J6:J20)</f>
        <v>0</v>
      </c>
      <c r="K21" s="22">
        <f t="shared" si="3"/>
        <v>0</v>
      </c>
      <c r="L21" s="22">
        <f t="shared" si="3"/>
        <v>0</v>
      </c>
      <c r="M21" s="22">
        <f t="shared" si="3"/>
        <v>0</v>
      </c>
      <c r="N21" s="22">
        <f t="shared" si="3"/>
        <v>0</v>
      </c>
      <c r="O21" s="22">
        <f t="shared" si="3"/>
        <v>0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</row>
    <row r="22" spans="2:106" x14ac:dyDescent="0.25">
      <c r="C22" s="1"/>
      <c r="D22" s="23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2:106" x14ac:dyDescent="0.25">
      <c r="B23" s="8">
        <v>101</v>
      </c>
      <c r="C23" s="8" t="s">
        <v>39</v>
      </c>
      <c r="D23" s="23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2:106" x14ac:dyDescent="0.25">
      <c r="B24" s="1">
        <v>4000</v>
      </c>
      <c r="C24" s="1" t="s">
        <v>40</v>
      </c>
      <c r="D24" s="20">
        <v>7508</v>
      </c>
      <c r="E24" s="20">
        <v>14453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2:106" x14ac:dyDescent="0.25">
      <c r="B25" s="1">
        <v>4004</v>
      </c>
      <c r="C25" s="1" t="s">
        <v>41</v>
      </c>
      <c r="D25" s="20">
        <v>0</v>
      </c>
      <c r="E25" s="20">
        <v>22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2:106" x14ac:dyDescent="0.25">
      <c r="B26" s="1">
        <v>4010</v>
      </c>
      <c r="C26" s="1" t="s">
        <v>42</v>
      </c>
      <c r="D26" s="20">
        <v>0</v>
      </c>
      <c r="E26" s="20">
        <v>35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2:106" x14ac:dyDescent="0.25">
      <c r="B27" s="1">
        <v>4020</v>
      </c>
      <c r="C27" s="1" t="s">
        <v>43</v>
      </c>
      <c r="D27" s="20">
        <v>0</v>
      </c>
      <c r="E27" s="20"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2:106" x14ac:dyDescent="0.25">
      <c r="B28" s="1">
        <v>4030</v>
      </c>
      <c r="C28" s="1" t="s">
        <v>44</v>
      </c>
      <c r="D28" s="20">
        <v>0</v>
      </c>
      <c r="E28" s="20"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2:106" x14ac:dyDescent="0.25">
      <c r="B29" s="1">
        <v>4040</v>
      </c>
      <c r="C29" s="1" t="s">
        <v>122</v>
      </c>
      <c r="D29" s="20">
        <v>0</v>
      </c>
      <c r="E29" s="20"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2:106" x14ac:dyDescent="0.25">
      <c r="B30" s="1">
        <v>4050</v>
      </c>
      <c r="C30" s="1" t="s">
        <v>45</v>
      </c>
      <c r="D30" s="20">
        <v>-1100</v>
      </c>
      <c r="E30" s="20">
        <v>-1100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2:106" x14ac:dyDescent="0.25">
      <c r="B31" s="1">
        <v>4051</v>
      </c>
      <c r="C31" s="1" t="s">
        <v>46</v>
      </c>
      <c r="D31" s="20">
        <v>899</v>
      </c>
      <c r="E31" s="20">
        <v>681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2:106" x14ac:dyDescent="0.25">
      <c r="B32" s="1">
        <v>4052</v>
      </c>
      <c r="C32" s="1" t="s">
        <v>47</v>
      </c>
      <c r="D32" s="20">
        <v>0</v>
      </c>
      <c r="E32" s="20">
        <v>1905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2:106" x14ac:dyDescent="0.25">
      <c r="B33" s="1">
        <v>4053</v>
      </c>
      <c r="C33" s="1" t="s">
        <v>48</v>
      </c>
      <c r="D33" s="20">
        <v>110</v>
      </c>
      <c r="E33" s="20">
        <v>1100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2:106" x14ac:dyDescent="0.25">
      <c r="B34" s="1">
        <v>4054</v>
      </c>
      <c r="C34" s="1" t="s">
        <v>49</v>
      </c>
      <c r="D34" s="20">
        <v>48</v>
      </c>
      <c r="E34" s="20">
        <v>248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2:106" x14ac:dyDescent="0.25">
      <c r="B35" s="1">
        <v>4055</v>
      </c>
      <c r="C35" s="1" t="s">
        <v>50</v>
      </c>
      <c r="D35" s="20">
        <v>973</v>
      </c>
      <c r="E35" s="20">
        <v>1072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2:106" x14ac:dyDescent="0.25">
      <c r="B36" s="1">
        <v>4057</v>
      </c>
      <c r="C36" s="1" t="s">
        <v>51</v>
      </c>
      <c r="D36" s="20">
        <v>15</v>
      </c>
      <c r="E36" s="20">
        <v>30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2:106" x14ac:dyDescent="0.25">
      <c r="B37" s="1">
        <v>4058</v>
      </c>
      <c r="C37" s="1" t="s">
        <v>103</v>
      </c>
      <c r="D37" s="20">
        <v>0</v>
      </c>
      <c r="E37" s="20">
        <v>0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2:106" x14ac:dyDescent="0.25">
      <c r="B38" s="1">
        <v>4060</v>
      </c>
      <c r="C38" s="1" t="s">
        <v>54</v>
      </c>
      <c r="D38" s="20">
        <v>30</v>
      </c>
      <c r="E38" s="20">
        <v>30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2:106" x14ac:dyDescent="0.25">
      <c r="B39" s="1">
        <v>4062</v>
      </c>
      <c r="C39" s="1" t="s">
        <v>55</v>
      </c>
      <c r="D39" s="20">
        <v>0</v>
      </c>
      <c r="E39" s="20">
        <v>0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2:106" x14ac:dyDescent="0.25">
      <c r="B40" s="1">
        <v>4448</v>
      </c>
      <c r="C40" s="1" t="s">
        <v>57</v>
      </c>
      <c r="D40" s="20">
        <v>0</v>
      </c>
      <c r="E40" s="20">
        <v>0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2:106" x14ac:dyDescent="0.25">
      <c r="B41" s="1"/>
      <c r="C41" s="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2:106" s="2" customFormat="1" x14ac:dyDescent="0.25">
      <c r="B42" s="3" t="s">
        <v>38</v>
      </c>
      <c r="C42" s="3" t="s">
        <v>39</v>
      </c>
      <c r="D42" s="25">
        <f t="shared" ref="D42:O42" si="4">SUM(D24:D41)</f>
        <v>8483</v>
      </c>
      <c r="E42" s="25">
        <f t="shared" ref="E42" si="5">SUM(E24:E41)</f>
        <v>18476</v>
      </c>
      <c r="F42" s="25">
        <f t="shared" si="4"/>
        <v>0</v>
      </c>
      <c r="G42" s="25">
        <f t="shared" si="4"/>
        <v>0</v>
      </c>
      <c r="H42" s="25">
        <f t="shared" si="4"/>
        <v>0</v>
      </c>
      <c r="I42" s="25">
        <f t="shared" si="4"/>
        <v>0</v>
      </c>
      <c r="J42" s="25">
        <f t="shared" si="4"/>
        <v>0</v>
      </c>
      <c r="K42" s="25">
        <f t="shared" si="4"/>
        <v>0</v>
      </c>
      <c r="L42" s="25">
        <f t="shared" si="4"/>
        <v>0</v>
      </c>
      <c r="M42" s="25">
        <f t="shared" si="4"/>
        <v>0</v>
      </c>
      <c r="N42" s="25">
        <f t="shared" si="4"/>
        <v>0</v>
      </c>
      <c r="O42" s="25">
        <f t="shared" si="4"/>
        <v>0</v>
      </c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</row>
    <row r="43" spans="2:106" x14ac:dyDescent="0.25">
      <c r="C43" s="1"/>
      <c r="D43" s="23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2:106" x14ac:dyDescent="0.25">
      <c r="B44" s="6">
        <v>106</v>
      </c>
      <c r="C44" s="8" t="s">
        <v>121</v>
      </c>
      <c r="D44" s="23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2:106" x14ac:dyDescent="0.25">
      <c r="B45" s="1">
        <v>4200</v>
      </c>
      <c r="C45" s="1" t="s">
        <v>66</v>
      </c>
      <c r="D45" s="20">
        <v>0</v>
      </c>
      <c r="E45" s="20">
        <v>80</v>
      </c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2:106" x14ac:dyDescent="0.25">
      <c r="B46" s="1">
        <v>4201</v>
      </c>
      <c r="C46" s="1" t="s">
        <v>67</v>
      </c>
      <c r="D46" s="20">
        <v>0</v>
      </c>
      <c r="E46" s="20">
        <v>0</v>
      </c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2:106" x14ac:dyDescent="0.25">
      <c r="B47" s="1">
        <v>4202</v>
      </c>
      <c r="C47" s="1" t="s">
        <v>68</v>
      </c>
      <c r="D47" s="20">
        <v>0</v>
      </c>
      <c r="E47" s="20">
        <v>0</v>
      </c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2:106" x14ac:dyDescent="0.25">
      <c r="B48" s="1">
        <v>4210</v>
      </c>
      <c r="C48" s="1" t="s">
        <v>69</v>
      </c>
      <c r="D48" s="20">
        <v>0</v>
      </c>
      <c r="E48" s="20">
        <v>0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2:106" x14ac:dyDescent="0.25">
      <c r="B49" s="1">
        <v>4300</v>
      </c>
      <c r="C49" s="1" t="s">
        <v>70</v>
      </c>
      <c r="D49" s="20">
        <v>0</v>
      </c>
      <c r="E49" s="20">
        <v>350</v>
      </c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2:106" x14ac:dyDescent="0.25">
      <c r="B50" s="1">
        <v>4301</v>
      </c>
      <c r="C50" s="1" t="s">
        <v>71</v>
      </c>
      <c r="D50" s="20">
        <v>182</v>
      </c>
      <c r="E50" s="20">
        <v>42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2:106" x14ac:dyDescent="0.25">
      <c r="B51" s="1">
        <v>4302</v>
      </c>
      <c r="C51" s="1" t="s">
        <v>72</v>
      </c>
      <c r="D51" s="20">
        <v>0</v>
      </c>
      <c r="E51" s="20">
        <v>121</v>
      </c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2:106" x14ac:dyDescent="0.25">
      <c r="B52" s="1">
        <v>4303</v>
      </c>
      <c r="C52" s="1" t="s">
        <v>73</v>
      </c>
      <c r="D52" s="20">
        <v>0</v>
      </c>
      <c r="E52" s="20">
        <v>665</v>
      </c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2:106" x14ac:dyDescent="0.25">
      <c r="B53" s="1">
        <v>4306</v>
      </c>
      <c r="C53" s="1" t="s">
        <v>74</v>
      </c>
      <c r="D53" s="20">
        <v>0</v>
      </c>
      <c r="E53" s="20">
        <v>0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2:106" x14ac:dyDescent="0.25">
      <c r="B54" s="1">
        <v>4309</v>
      </c>
      <c r="C54" s="1" t="s">
        <v>104</v>
      </c>
      <c r="D54" s="20">
        <v>0</v>
      </c>
      <c r="E54" s="20">
        <v>45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2:106" x14ac:dyDescent="0.25">
      <c r="B55" s="1">
        <v>4311</v>
      </c>
      <c r="C55" s="1" t="s">
        <v>76</v>
      </c>
      <c r="D55" s="20">
        <v>0</v>
      </c>
      <c r="E55" s="20">
        <v>0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2:106" x14ac:dyDescent="0.25">
      <c r="B56" s="1">
        <v>4312</v>
      </c>
      <c r="C56" s="1" t="s">
        <v>133</v>
      </c>
      <c r="D56" s="20">
        <v>0</v>
      </c>
      <c r="E56" s="20">
        <v>0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2:106" x14ac:dyDescent="0.25">
      <c r="B57" s="1">
        <v>4320</v>
      </c>
      <c r="C57" s="1" t="s">
        <v>77</v>
      </c>
      <c r="D57" s="20">
        <v>0</v>
      </c>
      <c r="E57" s="20">
        <v>0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2:106" x14ac:dyDescent="0.25">
      <c r="B58" s="1">
        <v>4352</v>
      </c>
      <c r="C58" s="1" t="s">
        <v>78</v>
      </c>
      <c r="D58" s="20">
        <v>0</v>
      </c>
      <c r="E58" s="20">
        <v>0</v>
      </c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2:106" x14ac:dyDescent="0.25">
      <c r="B59" s="1">
        <v>4354</v>
      </c>
      <c r="C59" s="1" t="s">
        <v>79</v>
      </c>
      <c r="D59" s="20">
        <v>0</v>
      </c>
      <c r="E59" s="20">
        <v>0</v>
      </c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2:106" x14ac:dyDescent="0.25">
      <c r="B60" s="1">
        <v>4375</v>
      </c>
      <c r="C60" s="1" t="s">
        <v>81</v>
      </c>
      <c r="D60" s="20">
        <v>0</v>
      </c>
      <c r="E60" s="20">
        <v>0</v>
      </c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2:106" x14ac:dyDescent="0.25">
      <c r="B61" s="1">
        <v>4930</v>
      </c>
      <c r="C61" s="1" t="s">
        <v>61</v>
      </c>
      <c r="D61" s="20">
        <v>0</v>
      </c>
      <c r="E61" s="20">
        <v>0</v>
      </c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2:106" x14ac:dyDescent="0.25">
      <c r="B62" s="1">
        <v>4808</v>
      </c>
      <c r="C62" s="1" t="s">
        <v>84</v>
      </c>
      <c r="D62" s="20">
        <v>0</v>
      </c>
      <c r="E62" s="20">
        <v>82021</v>
      </c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2:106" x14ac:dyDescent="0.25">
      <c r="B63" s="1"/>
      <c r="C63" s="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</row>
    <row r="64" spans="2:106" s="2" customFormat="1" x14ac:dyDescent="0.25">
      <c r="B64" s="2" t="s">
        <v>38</v>
      </c>
      <c r="C64" s="3" t="s">
        <v>117</v>
      </c>
      <c r="D64" s="22">
        <f t="shared" ref="D64:O64" si="6">SUM(D45:D63)</f>
        <v>182</v>
      </c>
      <c r="E64" s="22">
        <f t="shared" si="6"/>
        <v>83324</v>
      </c>
      <c r="F64" s="22">
        <f t="shared" si="6"/>
        <v>0</v>
      </c>
      <c r="G64" s="22">
        <f t="shared" si="6"/>
        <v>0</v>
      </c>
      <c r="H64" s="22">
        <f t="shared" si="6"/>
        <v>0</v>
      </c>
      <c r="I64" s="22">
        <f t="shared" si="6"/>
        <v>0</v>
      </c>
      <c r="J64" s="22">
        <f t="shared" si="6"/>
        <v>0</v>
      </c>
      <c r="K64" s="22">
        <f t="shared" si="6"/>
        <v>0</v>
      </c>
      <c r="L64" s="22">
        <f t="shared" si="6"/>
        <v>0</v>
      </c>
      <c r="M64" s="22">
        <f t="shared" si="6"/>
        <v>0</v>
      </c>
      <c r="N64" s="22">
        <f t="shared" si="6"/>
        <v>0</v>
      </c>
      <c r="O64" s="22">
        <f t="shared" si="6"/>
        <v>0</v>
      </c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</row>
    <row r="65" spans="1:15" x14ac:dyDescent="0.25">
      <c r="C65" s="1"/>
      <c r="D65" s="23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spans="1:15" x14ac:dyDescent="0.25">
      <c r="B66" s="6">
        <v>107</v>
      </c>
      <c r="C66" s="8" t="s">
        <v>120</v>
      </c>
      <c r="D66" s="23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</row>
    <row r="67" spans="1:15" x14ac:dyDescent="0.25">
      <c r="B67" s="1">
        <v>4355</v>
      </c>
      <c r="C67" s="1" t="s">
        <v>80</v>
      </c>
      <c r="D67" s="20">
        <v>0</v>
      </c>
      <c r="E67" s="20">
        <v>603</v>
      </c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5" x14ac:dyDescent="0.25">
      <c r="B68" s="1">
        <v>4721</v>
      </c>
      <c r="C68" s="1" t="s">
        <v>60</v>
      </c>
      <c r="D68" s="20">
        <v>28</v>
      </c>
      <c r="E68" s="20">
        <v>873</v>
      </c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5" x14ac:dyDescent="0.25">
      <c r="B69" s="1">
        <v>4356</v>
      </c>
      <c r="C69" s="1" t="s">
        <v>137</v>
      </c>
      <c r="D69" s="20">
        <v>0</v>
      </c>
      <c r="E69" s="20">
        <v>0</v>
      </c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5" x14ac:dyDescent="0.25">
      <c r="B70" s="1"/>
      <c r="C70" s="1"/>
      <c r="D70" s="23"/>
      <c r="E70" s="23"/>
      <c r="F70" s="21"/>
      <c r="G70" s="21"/>
      <c r="H70" s="21"/>
      <c r="I70" s="21"/>
      <c r="J70" s="21"/>
      <c r="K70" s="21"/>
      <c r="L70" s="21"/>
      <c r="M70" s="21"/>
      <c r="N70" s="21"/>
      <c r="O70" s="21"/>
    </row>
    <row r="71" spans="1:15" s="6" customFormat="1" x14ac:dyDescent="0.25">
      <c r="A71" s="2"/>
      <c r="B71" s="126" t="s">
        <v>38</v>
      </c>
      <c r="C71" s="7" t="s">
        <v>120</v>
      </c>
      <c r="D71" s="125">
        <f>SUM(D67:D69)</f>
        <v>28</v>
      </c>
      <c r="E71" s="125">
        <f>SUM(E67:E69)</f>
        <v>1476</v>
      </c>
      <c r="F71" s="125">
        <f t="shared" ref="F71:O71" si="7">SUM(F67:F70)</f>
        <v>0</v>
      </c>
      <c r="G71" s="125">
        <f t="shared" si="7"/>
        <v>0</v>
      </c>
      <c r="H71" s="125">
        <f t="shared" si="7"/>
        <v>0</v>
      </c>
      <c r="I71" s="125">
        <f t="shared" si="7"/>
        <v>0</v>
      </c>
      <c r="J71" s="125">
        <f t="shared" si="7"/>
        <v>0</v>
      </c>
      <c r="K71" s="125">
        <f t="shared" si="7"/>
        <v>0</v>
      </c>
      <c r="L71" s="125">
        <f t="shared" si="7"/>
        <v>0</v>
      </c>
      <c r="M71" s="125">
        <f t="shared" si="7"/>
        <v>0</v>
      </c>
      <c r="N71" s="125">
        <f t="shared" si="7"/>
        <v>0</v>
      </c>
      <c r="O71" s="125">
        <f t="shared" si="7"/>
        <v>0</v>
      </c>
    </row>
    <row r="72" spans="1:15" x14ac:dyDescent="0.25">
      <c r="C72" s="1"/>
      <c r="D72" s="23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</row>
    <row r="73" spans="1:15" x14ac:dyDescent="0.25">
      <c r="B73" s="6">
        <v>105</v>
      </c>
      <c r="C73" s="8" t="s">
        <v>118</v>
      </c>
      <c r="D73" s="23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5">
      <c r="B74">
        <v>4142</v>
      </c>
      <c r="C74" s="1" t="s">
        <v>62</v>
      </c>
      <c r="D74" s="20">
        <v>0</v>
      </c>
      <c r="E74" s="20">
        <v>0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</row>
    <row r="75" spans="1:15" x14ac:dyDescent="0.25">
      <c r="B75">
        <v>4143</v>
      </c>
      <c r="C75" s="1" t="s">
        <v>63</v>
      </c>
      <c r="D75" s="20">
        <v>1</v>
      </c>
      <c r="E75" s="20">
        <v>99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1:15" x14ac:dyDescent="0.25">
      <c r="B76">
        <v>4144</v>
      </c>
      <c r="C76" s="1" t="s">
        <v>64</v>
      </c>
      <c r="D76" s="20">
        <v>48</v>
      </c>
      <c r="E76" s="20">
        <v>48</v>
      </c>
      <c r="F76" s="20"/>
      <c r="G76" s="20"/>
      <c r="H76" s="20"/>
      <c r="I76" s="20"/>
      <c r="J76" s="20"/>
      <c r="K76" s="20"/>
      <c r="L76" s="20"/>
      <c r="M76" s="20"/>
      <c r="N76" s="20"/>
      <c r="O76" s="20"/>
    </row>
    <row r="77" spans="1:15" x14ac:dyDescent="0.25">
      <c r="B77" s="1">
        <v>4147</v>
      </c>
      <c r="C77" s="1" t="s">
        <v>65</v>
      </c>
      <c r="D77" s="20">
        <v>0</v>
      </c>
      <c r="E77" s="20">
        <v>0</v>
      </c>
      <c r="F77" s="20"/>
      <c r="G77" s="20"/>
      <c r="H77" s="20"/>
      <c r="I77" s="20"/>
      <c r="J77" s="20"/>
      <c r="K77" s="20"/>
      <c r="L77" s="20"/>
      <c r="M77" s="20"/>
      <c r="N77" s="20"/>
      <c r="O77" s="20"/>
    </row>
    <row r="78" spans="1:15" x14ac:dyDescent="0.25">
      <c r="B78" s="1">
        <v>4452</v>
      </c>
      <c r="C78" s="1" t="s">
        <v>58</v>
      </c>
      <c r="D78" s="20">
        <v>0</v>
      </c>
      <c r="E78" s="20">
        <v>0</v>
      </c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1:15" x14ac:dyDescent="0.25">
      <c r="B79" s="1">
        <v>4447</v>
      </c>
      <c r="C79" s="1" t="s">
        <v>56</v>
      </c>
      <c r="D79" s="23">
        <v>0</v>
      </c>
      <c r="E79" s="23">
        <v>0</v>
      </c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5" x14ac:dyDescent="0.25">
      <c r="B80" s="1">
        <v>4453</v>
      </c>
      <c r="C80" s="1" t="s">
        <v>59</v>
      </c>
      <c r="D80" s="20">
        <v>320</v>
      </c>
      <c r="E80" s="20">
        <v>320</v>
      </c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2:106" x14ac:dyDescent="0.25">
      <c r="B81" s="1">
        <v>4454</v>
      </c>
      <c r="C81" s="1" t="s">
        <v>118</v>
      </c>
      <c r="D81" s="20">
        <v>0</v>
      </c>
      <c r="E81" s="20">
        <v>3730</v>
      </c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2:106" x14ac:dyDescent="0.25">
      <c r="B82" s="1">
        <v>4800</v>
      </c>
      <c r="C82" s="1" t="s">
        <v>82</v>
      </c>
      <c r="D82" s="20">
        <v>0</v>
      </c>
      <c r="E82" s="20">
        <v>0</v>
      </c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2:106" x14ac:dyDescent="0.25">
      <c r="B83" s="1">
        <v>4807</v>
      </c>
      <c r="C83" s="1" t="s">
        <v>83</v>
      </c>
      <c r="D83" s="20">
        <v>0</v>
      </c>
      <c r="E83" s="20">
        <v>0</v>
      </c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2:106" x14ac:dyDescent="0.25">
      <c r="B84" s="1"/>
      <c r="C84" s="1"/>
      <c r="D84" s="23"/>
      <c r="E84" s="23"/>
      <c r="F84" s="24"/>
      <c r="G84" s="21"/>
      <c r="H84" s="21"/>
      <c r="I84" s="21"/>
      <c r="J84" s="21"/>
      <c r="K84" s="21"/>
      <c r="L84" s="21"/>
      <c r="M84" s="21"/>
      <c r="N84" s="21"/>
      <c r="O84" s="21"/>
    </row>
    <row r="85" spans="2:106" s="2" customFormat="1" x14ac:dyDescent="0.25">
      <c r="B85" s="2" t="s">
        <v>38</v>
      </c>
      <c r="C85" s="3" t="s">
        <v>118</v>
      </c>
      <c r="D85" s="22">
        <f t="shared" ref="D85:O85" si="8">SUM(D73:D83)</f>
        <v>369</v>
      </c>
      <c r="E85" s="22">
        <f t="shared" si="8"/>
        <v>4197</v>
      </c>
      <c r="F85" s="22">
        <f t="shared" si="8"/>
        <v>0</v>
      </c>
      <c r="G85" s="22">
        <f t="shared" si="8"/>
        <v>0</v>
      </c>
      <c r="H85" s="22">
        <f t="shared" si="8"/>
        <v>0</v>
      </c>
      <c r="I85" s="22">
        <f t="shared" si="8"/>
        <v>0</v>
      </c>
      <c r="J85" s="22">
        <f t="shared" si="8"/>
        <v>0</v>
      </c>
      <c r="K85" s="22">
        <f t="shared" si="8"/>
        <v>0</v>
      </c>
      <c r="L85" s="22">
        <f t="shared" si="8"/>
        <v>0</v>
      </c>
      <c r="M85" s="22">
        <f t="shared" si="8"/>
        <v>0</v>
      </c>
      <c r="N85" s="22">
        <f t="shared" si="8"/>
        <v>0</v>
      </c>
      <c r="O85" s="22">
        <f t="shared" si="8"/>
        <v>0</v>
      </c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</row>
    <row r="86" spans="2:106" x14ac:dyDescent="0.25">
      <c r="C86" s="1"/>
      <c r="D86" s="26"/>
      <c r="E86" s="27"/>
      <c r="F86" s="28"/>
      <c r="G86" s="21"/>
      <c r="H86" s="21"/>
      <c r="I86" s="21"/>
      <c r="J86" s="21"/>
      <c r="K86" s="21"/>
      <c r="L86" s="21"/>
      <c r="M86" s="21"/>
      <c r="N86" s="21"/>
      <c r="O86" s="21"/>
    </row>
    <row r="87" spans="2:106" x14ac:dyDescent="0.25">
      <c r="C87" t="s">
        <v>85</v>
      </c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</row>
    <row r="88" spans="2:106" x14ac:dyDescent="0.25">
      <c r="C88" t="s">
        <v>105</v>
      </c>
      <c r="D88" s="21">
        <f>+D21</f>
        <v>88533</v>
      </c>
      <c r="E88" s="21">
        <f>+E21</f>
        <v>92187</v>
      </c>
      <c r="F88" s="21"/>
      <c r="G88" s="21"/>
      <c r="H88" s="21"/>
      <c r="I88" s="21"/>
      <c r="J88" s="21"/>
      <c r="K88" s="21"/>
      <c r="L88" s="21"/>
      <c r="M88" s="21"/>
      <c r="N88" s="21"/>
      <c r="O88" s="21"/>
    </row>
    <row r="89" spans="2:106" x14ac:dyDescent="0.25">
      <c r="C89" t="s">
        <v>86</v>
      </c>
      <c r="D89" s="21">
        <f>+D42+D64+D71+D85</f>
        <v>9062</v>
      </c>
      <c r="E89" s="21">
        <f>+E42+E64+E71+E85</f>
        <v>107473</v>
      </c>
      <c r="F89" s="21"/>
      <c r="G89" s="21"/>
      <c r="H89" s="21"/>
      <c r="I89" s="21"/>
      <c r="J89" s="21"/>
      <c r="K89" s="21"/>
      <c r="L89" s="21"/>
      <c r="M89" s="21"/>
      <c r="N89" s="21"/>
      <c r="O89" s="21"/>
    </row>
    <row r="90" spans="2:106" x14ac:dyDescent="0.25"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</row>
    <row r="91" spans="2:106" x14ac:dyDescent="0.25">
      <c r="C91" t="s">
        <v>106</v>
      </c>
      <c r="D91" s="21">
        <f>+D88-D89</f>
        <v>79471</v>
      </c>
      <c r="E91" s="21">
        <f>+E88-E89</f>
        <v>-15286</v>
      </c>
      <c r="F91" s="21"/>
      <c r="G91" s="21"/>
      <c r="H91" s="21"/>
      <c r="I91" s="21"/>
      <c r="J91" s="21"/>
      <c r="K91" s="21"/>
      <c r="L91" s="21"/>
      <c r="M91" s="21"/>
      <c r="N91" s="21"/>
      <c r="O91" s="21"/>
    </row>
    <row r="92" spans="2:106" x14ac:dyDescent="0.25"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</row>
    <row r="93" spans="2:106" x14ac:dyDescent="0.25">
      <c r="B93" s="15"/>
      <c r="C93" s="15" t="s">
        <v>107</v>
      </c>
      <c r="D93" s="15">
        <v>79469</v>
      </c>
      <c r="E93" s="15">
        <v>-15286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2:106" x14ac:dyDescent="0.25">
      <c r="B94" s="15"/>
      <c r="C94" s="15" t="s">
        <v>101</v>
      </c>
      <c r="D94" s="29">
        <f t="shared" ref="D94:O94" si="9">+D91-D93</f>
        <v>2</v>
      </c>
      <c r="E94" s="29">
        <f t="shared" si="9"/>
        <v>0</v>
      </c>
      <c r="F94" s="29">
        <f t="shared" si="9"/>
        <v>0</v>
      </c>
      <c r="G94" s="29">
        <f t="shared" si="9"/>
        <v>0</v>
      </c>
      <c r="H94" s="29">
        <f t="shared" si="9"/>
        <v>0</v>
      </c>
      <c r="I94" s="29">
        <f t="shared" si="9"/>
        <v>0</v>
      </c>
      <c r="J94" s="29">
        <f t="shared" si="9"/>
        <v>0</v>
      </c>
      <c r="K94" s="29">
        <f t="shared" si="9"/>
        <v>0</v>
      </c>
      <c r="L94" s="29">
        <f t="shared" si="9"/>
        <v>0</v>
      </c>
      <c r="M94" s="29">
        <f t="shared" si="9"/>
        <v>0</v>
      </c>
      <c r="N94" s="29">
        <f t="shared" si="9"/>
        <v>0</v>
      </c>
      <c r="O94" s="29">
        <f t="shared" si="9"/>
        <v>0</v>
      </c>
    </row>
    <row r="95" spans="2:106" x14ac:dyDescent="0.25">
      <c r="D95" s="29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</row>
    <row r="96" spans="2:106" x14ac:dyDescent="0.25">
      <c r="D96" s="30" t="s">
        <v>108</v>
      </c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</row>
    <row r="97" spans="3:15" x14ac:dyDescent="0.25">
      <c r="D97" s="30" t="s">
        <v>109</v>
      </c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</row>
    <row r="98" spans="3:15" x14ac:dyDescent="0.25"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</row>
    <row r="99" spans="3:15" x14ac:dyDescent="0.25">
      <c r="C99" t="s">
        <v>110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</row>
    <row r="100" spans="3:15" x14ac:dyDescent="0.25"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</row>
    <row r="101" spans="3:15" x14ac:dyDescent="0.25">
      <c r="C101" t="s">
        <v>105</v>
      </c>
      <c r="D101" s="21">
        <f>D88</f>
        <v>88533</v>
      </c>
      <c r="E101" s="21">
        <f t="shared" ref="E101:O101" si="10">E88</f>
        <v>92187</v>
      </c>
      <c r="F101" s="21">
        <f t="shared" si="10"/>
        <v>0</v>
      </c>
      <c r="G101" s="21">
        <f t="shared" si="10"/>
        <v>0</v>
      </c>
      <c r="H101" s="21">
        <f t="shared" si="10"/>
        <v>0</v>
      </c>
      <c r="I101" s="21">
        <f t="shared" si="10"/>
        <v>0</v>
      </c>
      <c r="J101" s="21">
        <f t="shared" si="10"/>
        <v>0</v>
      </c>
      <c r="K101" s="21">
        <f t="shared" si="10"/>
        <v>0</v>
      </c>
      <c r="L101" s="21">
        <f t="shared" si="10"/>
        <v>0</v>
      </c>
      <c r="M101" s="21">
        <f t="shared" si="10"/>
        <v>0</v>
      </c>
      <c r="N101" s="21">
        <f t="shared" si="10"/>
        <v>0</v>
      </c>
      <c r="O101" s="21">
        <f t="shared" si="10"/>
        <v>0</v>
      </c>
    </row>
    <row r="102" spans="3:15" x14ac:dyDescent="0.25">
      <c r="C102" t="s">
        <v>111</v>
      </c>
      <c r="D102" s="21">
        <f t="shared" ref="D102:O102" si="11">D11</f>
        <v>0</v>
      </c>
      <c r="E102" s="21">
        <f t="shared" si="11"/>
        <v>0</v>
      </c>
      <c r="F102" s="21">
        <f t="shared" si="11"/>
        <v>0</v>
      </c>
      <c r="G102" s="21">
        <f t="shared" si="11"/>
        <v>0</v>
      </c>
      <c r="H102" s="21">
        <f t="shared" si="11"/>
        <v>0</v>
      </c>
      <c r="I102" s="21">
        <f t="shared" si="11"/>
        <v>0</v>
      </c>
      <c r="J102" s="21">
        <f t="shared" si="11"/>
        <v>0</v>
      </c>
      <c r="K102" s="21">
        <f t="shared" si="11"/>
        <v>0</v>
      </c>
      <c r="L102" s="21">
        <f t="shared" si="11"/>
        <v>0</v>
      </c>
      <c r="M102" s="21">
        <f t="shared" si="11"/>
        <v>0</v>
      </c>
      <c r="N102" s="21">
        <f t="shared" si="11"/>
        <v>0</v>
      </c>
      <c r="O102" s="21">
        <f t="shared" si="11"/>
        <v>0</v>
      </c>
    </row>
    <row r="103" spans="3:15" x14ac:dyDescent="0.25">
      <c r="C103" t="s">
        <v>112</v>
      </c>
      <c r="D103" s="21">
        <f>D101-D102</f>
        <v>88533</v>
      </c>
      <c r="E103" s="21">
        <f t="shared" ref="E103:O103" si="12">E101-E102</f>
        <v>92187</v>
      </c>
      <c r="F103" s="21">
        <f t="shared" si="12"/>
        <v>0</v>
      </c>
      <c r="G103" s="21">
        <f t="shared" si="12"/>
        <v>0</v>
      </c>
      <c r="H103" s="21">
        <f t="shared" si="12"/>
        <v>0</v>
      </c>
      <c r="I103" s="21">
        <f t="shared" si="12"/>
        <v>0</v>
      </c>
      <c r="J103" s="21">
        <f t="shared" si="12"/>
        <v>0</v>
      </c>
      <c r="K103" s="21">
        <f t="shared" si="12"/>
        <v>0</v>
      </c>
      <c r="L103" s="21">
        <f t="shared" si="12"/>
        <v>0</v>
      </c>
      <c r="M103" s="21">
        <f t="shared" si="12"/>
        <v>0</v>
      </c>
      <c r="N103" s="21">
        <f t="shared" si="12"/>
        <v>0</v>
      </c>
      <c r="O103" s="21">
        <f t="shared" si="12"/>
        <v>0</v>
      </c>
    </row>
    <row r="104" spans="3:15" x14ac:dyDescent="0.25"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</row>
    <row r="105" spans="3:15" x14ac:dyDescent="0.25">
      <c r="C105" t="s">
        <v>86</v>
      </c>
      <c r="D105" s="21">
        <f>D89</f>
        <v>9062</v>
      </c>
      <c r="E105" s="21">
        <f t="shared" ref="E105:O105" si="13">E89</f>
        <v>107473</v>
      </c>
      <c r="F105" s="21">
        <f t="shared" si="13"/>
        <v>0</v>
      </c>
      <c r="G105" s="21">
        <f t="shared" si="13"/>
        <v>0</v>
      </c>
      <c r="H105" s="21">
        <f t="shared" si="13"/>
        <v>0</v>
      </c>
      <c r="I105" s="21">
        <f t="shared" si="13"/>
        <v>0</v>
      </c>
      <c r="J105" s="21">
        <f t="shared" si="13"/>
        <v>0</v>
      </c>
      <c r="K105" s="21">
        <f t="shared" si="13"/>
        <v>0</v>
      </c>
      <c r="L105" s="21">
        <f t="shared" si="13"/>
        <v>0</v>
      </c>
      <c r="M105" s="21">
        <f t="shared" si="13"/>
        <v>0</v>
      </c>
      <c r="N105" s="21">
        <f t="shared" si="13"/>
        <v>0</v>
      </c>
      <c r="O105" s="21">
        <f t="shared" si="13"/>
        <v>0</v>
      </c>
    </row>
    <row r="106" spans="3:15" x14ac:dyDescent="0.25">
      <c r="C106" t="s">
        <v>113</v>
      </c>
      <c r="D106" s="21">
        <f t="shared" ref="D106:O106" si="14">D61+D48+D52+D54+D62</f>
        <v>0</v>
      </c>
      <c r="E106" s="21">
        <f t="shared" si="14"/>
        <v>82731</v>
      </c>
      <c r="F106" s="21">
        <f t="shared" si="14"/>
        <v>0</v>
      </c>
      <c r="G106" s="21">
        <f t="shared" si="14"/>
        <v>0</v>
      </c>
      <c r="H106" s="21">
        <f t="shared" si="14"/>
        <v>0</v>
      </c>
      <c r="I106" s="21">
        <f t="shared" si="14"/>
        <v>0</v>
      </c>
      <c r="J106" s="21">
        <f t="shared" si="14"/>
        <v>0</v>
      </c>
      <c r="K106" s="21">
        <f t="shared" si="14"/>
        <v>0</v>
      </c>
      <c r="L106" s="21">
        <f t="shared" si="14"/>
        <v>0</v>
      </c>
      <c r="M106" s="21">
        <f t="shared" si="14"/>
        <v>0</v>
      </c>
      <c r="N106" s="21">
        <f t="shared" si="14"/>
        <v>0</v>
      </c>
      <c r="O106" s="21">
        <f t="shared" si="14"/>
        <v>0</v>
      </c>
    </row>
    <row r="107" spans="3:15" x14ac:dyDescent="0.25">
      <c r="C107" t="s">
        <v>114</v>
      </c>
      <c r="D107" s="21">
        <f>D105-D106</f>
        <v>9062</v>
      </c>
      <c r="E107" s="21">
        <f t="shared" ref="E107:O107" si="15">E105-E106</f>
        <v>24742</v>
      </c>
      <c r="F107" s="21">
        <f t="shared" si="15"/>
        <v>0</v>
      </c>
      <c r="G107" s="21">
        <f t="shared" si="15"/>
        <v>0</v>
      </c>
      <c r="H107" s="21">
        <f t="shared" si="15"/>
        <v>0</v>
      </c>
      <c r="I107" s="21">
        <f t="shared" si="15"/>
        <v>0</v>
      </c>
      <c r="J107" s="21">
        <f t="shared" si="15"/>
        <v>0</v>
      </c>
      <c r="K107" s="21">
        <f t="shared" si="15"/>
        <v>0</v>
      </c>
      <c r="L107" s="21">
        <f t="shared" si="15"/>
        <v>0</v>
      </c>
      <c r="M107" s="21">
        <f t="shared" si="15"/>
        <v>0</v>
      </c>
      <c r="N107" s="21">
        <f t="shared" si="15"/>
        <v>0</v>
      </c>
      <c r="O107" s="21">
        <f t="shared" si="15"/>
        <v>0</v>
      </c>
    </row>
    <row r="108" spans="3:15" x14ac:dyDescent="0.25"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</row>
    <row r="109" spans="3:15" x14ac:dyDescent="0.25">
      <c r="C109" t="s">
        <v>115</v>
      </c>
      <c r="D109" s="21">
        <f>D103-D107</f>
        <v>79471</v>
      </c>
      <c r="E109" s="21">
        <f t="shared" ref="E109:O109" si="16">E103-E107</f>
        <v>67445</v>
      </c>
      <c r="F109" s="21">
        <f t="shared" si="16"/>
        <v>0</v>
      </c>
      <c r="G109" s="21">
        <f t="shared" si="16"/>
        <v>0</v>
      </c>
      <c r="H109" s="21">
        <f t="shared" si="16"/>
        <v>0</v>
      </c>
      <c r="I109" s="21">
        <f t="shared" si="16"/>
        <v>0</v>
      </c>
      <c r="J109" s="21">
        <f t="shared" si="16"/>
        <v>0</v>
      </c>
      <c r="K109" s="21">
        <f t="shared" si="16"/>
        <v>0</v>
      </c>
      <c r="L109" s="21">
        <f t="shared" si="16"/>
        <v>0</v>
      </c>
      <c r="M109" s="21">
        <f t="shared" si="16"/>
        <v>0</v>
      </c>
      <c r="N109" s="21">
        <f t="shared" si="16"/>
        <v>0</v>
      </c>
      <c r="O109" s="21">
        <f t="shared" si="16"/>
        <v>0</v>
      </c>
    </row>
    <row r="110" spans="3:15" x14ac:dyDescent="0.25">
      <c r="C110" t="s">
        <v>116</v>
      </c>
      <c r="D110" s="21">
        <f>D102-D106</f>
        <v>0</v>
      </c>
      <c r="E110" s="21">
        <f t="shared" ref="E110:O110" si="17">E102-E106</f>
        <v>-82731</v>
      </c>
      <c r="F110" s="21">
        <f t="shared" si="17"/>
        <v>0</v>
      </c>
      <c r="G110" s="21">
        <f t="shared" si="17"/>
        <v>0</v>
      </c>
      <c r="H110" s="21">
        <f t="shared" si="17"/>
        <v>0</v>
      </c>
      <c r="I110" s="21">
        <f t="shared" si="17"/>
        <v>0</v>
      </c>
      <c r="J110" s="21">
        <f t="shared" si="17"/>
        <v>0</v>
      </c>
      <c r="K110" s="21">
        <f t="shared" si="17"/>
        <v>0</v>
      </c>
      <c r="L110" s="21">
        <f t="shared" si="17"/>
        <v>0</v>
      </c>
      <c r="M110" s="21">
        <f t="shared" si="17"/>
        <v>0</v>
      </c>
      <c r="N110" s="21">
        <f t="shared" si="17"/>
        <v>0</v>
      </c>
      <c r="O110" s="21">
        <f t="shared" si="17"/>
        <v>0</v>
      </c>
    </row>
    <row r="111" spans="3:15" x14ac:dyDescent="0.25"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3:15" x14ac:dyDescent="0.25"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4:15" x14ac:dyDescent="0.25"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</row>
    <row r="114" spans="4:15" x14ac:dyDescent="0.25"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4:15" x14ac:dyDescent="0.25"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4:15" x14ac:dyDescent="0.25"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</row>
  </sheetData>
  <phoneticPr fontId="6" type="noConversion"/>
  <pageMargins left="0.75000000000000011" right="0.75000000000000011" top="1" bottom="1" header="0.5" footer="0.5"/>
  <pageSetup paperSize="9" scale="64" fitToHeight="2" orientation="landscape" r:id="rId1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5C84FA3040E7418E53DF000E6CBA75" ma:contentTypeVersion="18" ma:contentTypeDescription="Create a new document." ma:contentTypeScope="" ma:versionID="5caf89ee66a107da1794133fd4660a27">
  <xsd:schema xmlns:xsd="http://www.w3.org/2001/XMLSchema" xmlns:xs="http://www.w3.org/2001/XMLSchema" xmlns:p="http://schemas.microsoft.com/office/2006/metadata/properties" xmlns:ns2="13ddb142-86c1-463f-9a12-a992385bda94" xmlns:ns3="e0ea50aa-9a19-4cb4-ba41-57597350199e" targetNamespace="http://schemas.microsoft.com/office/2006/metadata/properties" ma:root="true" ma:fieldsID="2ff0fd2272f1d3dc53d6b5d162648649" ns2:_="" ns3:_="">
    <xsd:import namespace="13ddb142-86c1-463f-9a12-a992385bda94"/>
    <xsd:import namespace="e0ea50aa-9a19-4cb4-ba41-5759735019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db142-86c1-463f-9a12-a992385bd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919250d-7dcb-4f5e-b444-383715c1c0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a50aa-9a19-4cb4-ba41-5759735019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b82454-37fd-4db9-bffb-e75612a8fe8e}" ma:internalName="TaxCatchAll" ma:showField="CatchAllData" ma:web="e0ea50aa-9a19-4cb4-ba41-5759735019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a50aa-9a19-4cb4-ba41-57597350199e" xsi:nil="true"/>
    <lcf76f155ced4ddcb4097134ff3c332f xmlns="13ddb142-86c1-463f-9a12-a992385bda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9F10CC-68C6-44A2-A26F-4DDBEBDE1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ddb142-86c1-463f-9a12-a992385bda94"/>
    <ds:schemaRef ds:uri="e0ea50aa-9a19-4cb4-ba41-575973501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A83E43-265F-487D-B811-C96A5C6ADC07}">
  <ds:schemaRefs>
    <ds:schemaRef ds:uri="http://schemas.microsoft.com/office/2006/metadata/properties"/>
    <ds:schemaRef ds:uri="http://schemas.microsoft.com/office/infopath/2007/PartnerControls"/>
    <ds:schemaRef ds:uri="e0ea50aa-9a19-4cb4-ba41-57597350199e"/>
    <ds:schemaRef ds:uri="13ddb142-86c1-463f-9a12-a992385bda94"/>
  </ds:schemaRefs>
</ds:datastoreItem>
</file>

<file path=customXml/itemProps3.xml><?xml version="1.0" encoding="utf-8"?>
<ds:datastoreItem xmlns:ds="http://schemas.openxmlformats.org/officeDocument/2006/customXml" ds:itemID="{77880685-723A-4301-894C-DB869A08DA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MONTHLY I&amp;E</vt:lpstr>
      <vt:lpstr>CUM TB ENTRY</vt:lpstr>
      <vt:lpstr>'CUM TB ENTRY'!Print_Area</vt:lpstr>
      <vt:lpstr>'MONTHLY I&amp;E'!Print_Area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</dc:creator>
  <cp:keywords/>
  <dc:description/>
  <cp:lastModifiedBy>Danielle Davis</cp:lastModifiedBy>
  <cp:revision/>
  <dcterms:created xsi:type="dcterms:W3CDTF">2018-07-31T15:53:58Z</dcterms:created>
  <dcterms:modified xsi:type="dcterms:W3CDTF">2026-06-08T11:36:58Z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0x0101009B5C84FA3040E7418E53DF000E6CBA75</vt:lpwstr>
  </property>
  <property fmtid="{D5CDD505-2E9C-101B-9397-08002B2CF9AE}" pid="3" name="MediaServiceImageTags">
    <vt:lpwstr/>
  </property>
</Properties>
</file>