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stratfieldmortimer.sharepoint.com/sites/ParishOffice/Shared Documents/COMMITTEES - Agendas &amp; Minutes/2026-2027/Agenda/F &amp; GP/2026-05-28/"/>
    </mc:Choice>
  </mc:AlternateContent>
  <xr:revisionPtr revIDLastSave="0" documentId="8_{521D47DC-7A48-4A21-ACB0-5A50CAC012B5}" xr6:coauthVersionLast="47" xr6:coauthVersionMax="47" xr10:uidLastSave="{00000000-0000-0000-0000-000000000000}"/>
  <bookViews>
    <workbookView xWindow="-120" yWindow="-120" windowWidth="29040" windowHeight="15720" tabRatio="500" activeTab="3" xr2:uid="{00000000-000D-0000-FFFF-FFFF00000000}"/>
  </bookViews>
  <sheets>
    <sheet name="Summary" sheetId="1" r:id="rId1"/>
    <sheet name="Office" sheetId="2" r:id="rId2"/>
    <sheet name="Community" sheetId="3" r:id="rId3"/>
    <sheet name="Fairground" sheetId="4" r:id="rId4"/>
    <sheet name="Buildings" sheetId="5" r:id="rId5"/>
    <sheet name="Contents" sheetId="6" r:id="rId6"/>
    <sheet name="Street Furniture" sheetId="7" r:id="rId7"/>
    <sheet name="Gates and Fences" sheetId="8" r:id="rId8"/>
    <sheet name="Playground Equipment" sheetId="9" r:id="rId9"/>
    <sheet name="Ground surfaces" sheetId="10" r:id="rId10"/>
    <sheet name="Mowers and Machinery" sheetId="11" r:id="rId11"/>
    <sheet name="Sports eqipment" sheetId="12" r:id="rId12"/>
  </sheets>
  <definedNames>
    <definedName name="_xlnm._FilterDatabase" localSheetId="3" hidden="1">Fairground!$A$3:$O$39</definedName>
    <definedName name="_xlnm.Print_Area" localSheetId="2">Community!$B$2:$O$99</definedName>
    <definedName name="_xlnm.Print_Area" localSheetId="3">Fairground!$B$2:$O$191</definedName>
    <definedName name="_xlnm.Print_Area" localSheetId="1">Office!$B$2:$O$53</definedName>
    <definedName name="_xlnm.Print_Area" localSheetId="0">Summary!$B$2:$H$11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7" i="3" l="1"/>
  <c r="J43" i="2"/>
  <c r="N177" i="4"/>
  <c r="N174" i="4"/>
  <c r="J58" i="4"/>
  <c r="J101" i="4"/>
  <c r="J124" i="4"/>
  <c r="J174" i="4"/>
  <c r="N8" i="5" l="1"/>
  <c r="N77" i="3"/>
  <c r="N82" i="7"/>
  <c r="N20" i="8"/>
  <c r="J26" i="1"/>
  <c r="N33" i="9" l="1"/>
  <c r="N25" i="6"/>
  <c r="N52" i="7" l="1"/>
  <c r="N48" i="4"/>
  <c r="N30" i="4"/>
  <c r="N29" i="4"/>
  <c r="N28" i="4"/>
  <c r="N27" i="4"/>
  <c r="N26" i="4"/>
  <c r="N22" i="4"/>
  <c r="N21" i="4"/>
  <c r="N18" i="7"/>
  <c r="N17" i="7"/>
  <c r="N16" i="7"/>
  <c r="N15" i="7"/>
  <c r="N24" i="3"/>
  <c r="N23" i="3"/>
  <c r="N22" i="3"/>
  <c r="N21" i="3"/>
  <c r="N20" i="3"/>
  <c r="N19" i="3"/>
  <c r="N18" i="3"/>
  <c r="N17" i="3"/>
  <c r="N16" i="3"/>
  <c r="N15" i="3"/>
  <c r="N14" i="3"/>
  <c r="I26" i="1" l="1"/>
  <c r="H26" i="1"/>
  <c r="G26" i="1"/>
  <c r="N7" i="12" l="1"/>
  <c r="N8" i="12"/>
  <c r="N9" i="12"/>
  <c r="N10" i="12"/>
  <c r="N11" i="12"/>
  <c r="N12" i="12"/>
  <c r="N13" i="12"/>
  <c r="N6" i="12"/>
  <c r="N3" i="11"/>
  <c r="N30" i="9"/>
  <c r="N29" i="9"/>
  <c r="N26" i="9"/>
  <c r="N27" i="9"/>
  <c r="N28" i="9"/>
  <c r="N25" i="9"/>
  <c r="N12" i="9"/>
  <c r="N13" i="9"/>
  <c r="N14" i="9"/>
  <c r="N15" i="9"/>
  <c r="N16" i="9"/>
  <c r="N17" i="9"/>
  <c r="N18" i="9"/>
  <c r="N19" i="9"/>
  <c r="N20" i="9"/>
  <c r="N21" i="9"/>
  <c r="N22" i="9"/>
  <c r="N23" i="9"/>
  <c r="N24" i="9"/>
  <c r="N11" i="9"/>
  <c r="N73" i="7"/>
  <c r="N74" i="7"/>
  <c r="N75" i="7"/>
  <c r="N72" i="7"/>
  <c r="N71" i="7"/>
  <c r="N70" i="7"/>
  <c r="N61" i="7"/>
  <c r="N60" i="7"/>
  <c r="N59" i="7"/>
  <c r="N58" i="7"/>
  <c r="N48" i="7"/>
  <c r="N49" i="7"/>
  <c r="N50" i="7"/>
  <c r="N51" i="7"/>
  <c r="N53" i="7"/>
  <c r="N54" i="7"/>
  <c r="N55" i="7"/>
  <c r="N56" i="7"/>
  <c r="N57" i="7"/>
  <c r="N47" i="7"/>
  <c r="N42" i="7"/>
  <c r="N43" i="7"/>
  <c r="N36" i="7"/>
  <c r="N37" i="7"/>
  <c r="N38" i="7"/>
  <c r="N39" i="7"/>
  <c r="N40" i="7"/>
  <c r="N41" i="7"/>
  <c r="N35" i="7"/>
  <c r="N24" i="7"/>
  <c r="N23" i="7"/>
  <c r="N22" i="7"/>
  <c r="N6" i="7"/>
  <c r="N7" i="7"/>
  <c r="N8" i="7"/>
  <c r="N9" i="7"/>
  <c r="N10" i="7"/>
  <c r="N11" i="7"/>
  <c r="N12" i="7"/>
  <c r="N13" i="7"/>
  <c r="N5" i="7"/>
  <c r="N4" i="7"/>
  <c r="N3" i="7"/>
  <c r="N20" i="6"/>
  <c r="N16" i="6"/>
  <c r="N15" i="6"/>
  <c r="N13" i="6"/>
  <c r="N12" i="6"/>
  <c r="N5" i="5"/>
  <c r="N155" i="4"/>
  <c r="N156" i="4"/>
  <c r="N157" i="4"/>
  <c r="N158" i="4"/>
  <c r="N159" i="4"/>
  <c r="N154" i="4"/>
  <c r="N132" i="4"/>
  <c r="N129" i="4"/>
  <c r="N128" i="4"/>
  <c r="N122" i="4"/>
  <c r="N121" i="4"/>
  <c r="N116" i="4"/>
  <c r="N117" i="4"/>
  <c r="N118" i="4"/>
  <c r="N119" i="4"/>
  <c r="N115" i="4"/>
  <c r="N91" i="4"/>
  <c r="N92" i="4"/>
  <c r="N93" i="4"/>
  <c r="N94" i="4"/>
  <c r="N95" i="4"/>
  <c r="N96" i="4"/>
  <c r="N97" i="4"/>
  <c r="N90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36" i="4"/>
  <c r="N37" i="4"/>
  <c r="N38" i="4"/>
  <c r="N39" i="4"/>
  <c r="N35" i="4"/>
  <c r="N20" i="4"/>
  <c r="N19" i="4"/>
  <c r="N66" i="3"/>
  <c r="N63" i="3"/>
  <c r="N62" i="3"/>
  <c r="N51" i="3"/>
  <c r="N46" i="3"/>
  <c r="N43" i="3"/>
  <c r="N32" i="3"/>
  <c r="N167" i="4"/>
  <c r="N4" i="11"/>
  <c r="N4" i="10"/>
  <c r="N14" i="12" l="1"/>
  <c r="N3" i="10"/>
  <c r="N6" i="5"/>
  <c r="N79" i="7"/>
  <c r="N77" i="7"/>
  <c r="N43" i="2"/>
  <c r="N11" i="3" l="1"/>
  <c r="N28" i="3"/>
  <c r="N35" i="3"/>
  <c r="N39" i="3"/>
  <c r="N50" i="3"/>
  <c r="N57" i="3"/>
  <c r="N59" i="3"/>
  <c r="N60" i="3"/>
  <c r="N61" i="3"/>
  <c r="N70" i="3"/>
  <c r="N67" i="3"/>
  <c r="N69" i="3"/>
  <c r="N36" i="2"/>
  <c r="N32" i="2"/>
  <c r="N7" i="2"/>
  <c r="N45" i="4"/>
  <c r="N6" i="4"/>
  <c r="N7" i="4"/>
  <c r="N8" i="4"/>
  <c r="N9" i="4"/>
  <c r="N10" i="4"/>
  <c r="N11" i="4"/>
  <c r="N12" i="4"/>
  <c r="N13" i="4"/>
  <c r="N14" i="4"/>
  <c r="N5" i="4"/>
  <c r="N32" i="4"/>
  <c r="N33" i="4"/>
  <c r="N47" i="4"/>
  <c r="N49" i="4"/>
  <c r="N63" i="4"/>
  <c r="N64" i="4"/>
  <c r="N65" i="4"/>
  <c r="N62" i="4"/>
  <c r="N87" i="4"/>
  <c r="N88" i="4"/>
  <c r="N106" i="4"/>
  <c r="N105" i="4"/>
  <c r="N110" i="4"/>
  <c r="N111" i="4"/>
  <c r="N112" i="4"/>
  <c r="N113" i="4"/>
  <c r="N150" i="4"/>
  <c r="N144" i="4"/>
  <c r="N142" i="4"/>
  <c r="N161" i="4"/>
  <c r="N162" i="4"/>
  <c r="N163" i="4"/>
  <c r="N166" i="4"/>
  <c r="N27" i="2" l="1"/>
  <c r="N136" i="4" l="1"/>
  <c r="N131" i="4"/>
  <c r="N109" i="4"/>
  <c r="N86" i="4"/>
  <c r="N85" i="4"/>
  <c r="N84" i="4"/>
  <c r="N56" i="4"/>
  <c r="N54" i="3"/>
  <c r="N41" i="3"/>
  <c r="N29" i="2"/>
  <c r="J64" i="3" l="1"/>
  <c r="N64" i="3" l="1"/>
  <c r="S20" i="3"/>
  <c r="J65" i="3"/>
  <c r="N134" i="4"/>
  <c r="N130" i="4"/>
  <c r="N108" i="4"/>
  <c r="N68" i="4"/>
  <c r="N55" i="4"/>
  <c r="N58" i="4" s="1"/>
  <c r="N34" i="3"/>
  <c r="N33" i="3"/>
  <c r="J151" i="4"/>
  <c r="N14" i="2"/>
  <c r="N13" i="2"/>
  <c r="N10" i="2"/>
  <c r="N67" i="4"/>
  <c r="N46" i="4"/>
  <c r="N51" i="4" s="1"/>
  <c r="N66" i="4" l="1"/>
  <c r="N101" i="4" s="1"/>
  <c r="J34" i="4"/>
  <c r="J146" i="4"/>
  <c r="N107" i="4"/>
  <c r="N124" i="4" s="1"/>
  <c r="J51" i="4"/>
  <c r="F5" i="1"/>
  <c r="N34" i="4" l="1"/>
  <c r="N42" i="4" s="1"/>
  <c r="H5" i="1"/>
  <c r="H7" i="1"/>
  <c r="J42" i="4"/>
  <c r="H9" i="1" l="1"/>
  <c r="H11" i="1" s="1"/>
  <c r="F7" i="1"/>
  <c r="J177" i="4"/>
  <c r="F9" i="1" s="1"/>
  <c r="F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Assistant</author>
  </authors>
  <commentList>
    <comment ref="H48" authorId="0" shapeId="0" xr:uid="{2318C3A3-A7E6-42A4-AE52-137C1F367C93}">
      <text>
        <r>
          <rPr>
            <b/>
            <sz val="9"/>
            <color indexed="81"/>
            <rFont val="Tahoma"/>
            <family val="2"/>
          </rPr>
          <t>Admin Assistant:</t>
        </r>
        <r>
          <rPr>
            <sz val="9"/>
            <color indexed="81"/>
            <rFont val="Tahoma"/>
            <family val="2"/>
          </rPr>
          <t xml:space="preserve">
Check if these items still in use</t>
        </r>
      </text>
    </comment>
    <comment ref="H49" authorId="0" shapeId="0" xr:uid="{8C37D821-39DE-4801-A914-70EA0E96CC3A}">
      <text>
        <r>
          <rPr>
            <b/>
            <sz val="9"/>
            <color indexed="81"/>
            <rFont val="Tahoma"/>
            <family val="2"/>
          </rPr>
          <t>Admin Assistant:</t>
        </r>
        <r>
          <rPr>
            <sz val="9"/>
            <color indexed="81"/>
            <rFont val="Tahoma"/>
            <family val="2"/>
          </rPr>
          <t xml:space="preserve">
Check if this set of lights still in use or part of lights vandalised in Dec 2019</t>
        </r>
      </text>
    </comment>
    <comment ref="H51" authorId="0" shapeId="0" xr:uid="{EACA52CA-37A9-4D04-8311-67F33A116A3D}">
      <text>
        <r>
          <rPr>
            <b/>
            <sz val="9"/>
            <color indexed="81"/>
            <rFont val="Tahoma"/>
            <family val="2"/>
          </rPr>
          <t>Admin Assistant:</t>
        </r>
        <r>
          <rPr>
            <sz val="9"/>
            <color indexed="81"/>
            <rFont val="Tahoma"/>
            <family val="2"/>
          </rPr>
          <t xml:space="preserve">
Returned to Westcotec as faulty but upgraded camera supplied for additional amount as per 1 Feb 2022. </t>
        </r>
      </text>
    </comment>
    <comment ref="M86" authorId="0" shapeId="0" xr:uid="{159E739F-DDC4-4CD5-987E-9DCF856D6F8C}">
      <text>
        <r>
          <rPr>
            <b/>
            <sz val="9"/>
            <color indexed="81"/>
            <rFont val="Tahoma"/>
            <family val="2"/>
          </rPr>
          <t>Admin Assistant:</t>
        </r>
        <r>
          <rPr>
            <sz val="9"/>
            <color indexed="81"/>
            <rFont val="Tahoma"/>
            <family val="2"/>
          </rPr>
          <t xml:space="preserve">
Assumed date when disposed after valdalism on 23/24th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Assistant</author>
  </authors>
  <commentList>
    <comment ref="J66" authorId="0" shapeId="0" xr:uid="{42A01DA2-5EE6-4CAF-82D8-D2398934442C}">
      <text>
        <r>
          <rPr>
            <b/>
            <sz val="9"/>
            <color indexed="81"/>
            <rFont val="Tahoma"/>
            <family val="2"/>
          </rPr>
          <t>Admin Assistant:</t>
        </r>
        <r>
          <rPr>
            <sz val="9"/>
            <color indexed="81"/>
            <rFont val="Tahoma"/>
            <family val="2"/>
          </rPr>
          <t xml:space="preserve">
Found order dated 26.08.2003 that quotes roundabout at £2043.00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Assistant</author>
  </authors>
  <commentList>
    <comment ref="H16" authorId="0" shapeId="0" xr:uid="{9ACD4944-28E1-45A3-9E8F-D6028955B058}">
      <text>
        <r>
          <rPr>
            <b/>
            <sz val="9"/>
            <color indexed="81"/>
            <rFont val="Tahoma"/>
            <family val="2"/>
          </rPr>
          <t>Admin Assistant:</t>
        </r>
        <r>
          <rPr>
            <sz val="9"/>
            <color indexed="81"/>
            <rFont val="Tahoma"/>
            <family val="2"/>
          </rPr>
          <t xml:space="preserve">
Returned to Westcotec as faulty but upgraded camera supplied for additional amount as per 1 Feb 2022. 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 Assistant</author>
  </authors>
  <commentList>
    <comment ref="J7" authorId="0" shapeId="0" xr:uid="{E13A43B5-EE46-4535-88BB-C0B46580D003}">
      <text>
        <r>
          <rPr>
            <b/>
            <sz val="9"/>
            <color indexed="81"/>
            <rFont val="Tahoma"/>
            <family val="2"/>
          </rPr>
          <t>Admin Assistant:</t>
        </r>
        <r>
          <rPr>
            <sz val="9"/>
            <color indexed="81"/>
            <rFont val="Tahoma"/>
            <family val="2"/>
          </rPr>
          <t xml:space="preserve">
Found order dated 26.08.2003 that quotes roundabout at £2043.00</t>
        </r>
      </text>
    </comment>
  </commentList>
</comments>
</file>

<file path=xl/sharedStrings.xml><?xml version="1.0" encoding="utf-8"?>
<sst xmlns="http://schemas.openxmlformats.org/spreadsheetml/2006/main" count="1988" uniqueCount="565">
  <si>
    <t>ESTIMATED</t>
  </si>
  <si>
    <t>Asset category</t>
  </si>
  <si>
    <t>Original cost / recorded value</t>
  </si>
  <si>
    <t>Replacement cost</t>
  </si>
  <si>
    <t>TOTAL OFFICE EQUIPMENT</t>
  </si>
  <si>
    <t>TOTAL COMMUNITY</t>
  </si>
  <si>
    <t>TOTAL FAIRGROUND</t>
  </si>
  <si>
    <t>TOTAL ALL ASSETS</t>
  </si>
  <si>
    <t>Machinery</t>
  </si>
  <si>
    <t>Street Furniture</t>
  </si>
  <si>
    <t>Fences and Gates</t>
  </si>
  <si>
    <t>OFFICE EQUIPMENT</t>
  </si>
  <si>
    <t>Purchase Date</t>
  </si>
  <si>
    <t>Purchase Ref</t>
  </si>
  <si>
    <t>Supplier</t>
  </si>
  <si>
    <t>Description</t>
  </si>
  <si>
    <t>Comment / Location</t>
  </si>
  <si>
    <t>Disposal Date</t>
  </si>
  <si>
    <t>Notes</t>
  </si>
  <si>
    <t>Office Assets</t>
  </si>
  <si>
    <t>Staples</t>
  </si>
  <si>
    <t>Laminator</t>
  </si>
  <si>
    <t>Parish Office</t>
  </si>
  <si>
    <t>Brabner Development Ltd</t>
  </si>
  <si>
    <t>Office Furniture</t>
  </si>
  <si>
    <t>Blind Date Blinds</t>
  </si>
  <si>
    <t>Office Roof Blinds</t>
  </si>
  <si>
    <t>Dads Shop</t>
  </si>
  <si>
    <t>Heater for Parish Office</t>
  </si>
  <si>
    <t>DD</t>
  </si>
  <si>
    <t>The Digital Camera Co</t>
  </si>
  <si>
    <t>Panasonic Camera TMC TZ1</t>
  </si>
  <si>
    <t>Costco</t>
  </si>
  <si>
    <t>Pro Style Shredder</t>
  </si>
  <si>
    <t>Viking Ltd</t>
  </si>
  <si>
    <t>BT Converse Telephone</t>
  </si>
  <si>
    <t>Go Display Co Ltd</t>
  </si>
  <si>
    <t>Event Display Boards</t>
  </si>
  <si>
    <t>Shredder</t>
  </si>
  <si>
    <t>HP Colour Laser Printer MFP277M277n</t>
  </si>
  <si>
    <t>2 x Filling Cabinets</t>
  </si>
  <si>
    <t>Amazon</t>
  </si>
  <si>
    <t>Monitor Stand</t>
  </si>
  <si>
    <t>Parish Office - Admin Ass.</t>
  </si>
  <si>
    <t>Coat Rack</t>
  </si>
  <si>
    <t>2 x A5 Literatuare Holders</t>
  </si>
  <si>
    <t>Office operator chair</t>
  </si>
  <si>
    <t>tbc</t>
  </si>
  <si>
    <t>Chase Resources Ltd</t>
  </si>
  <si>
    <t>Telescopic Projector Stand</t>
  </si>
  <si>
    <t>Projector Point.co.uk</t>
  </si>
  <si>
    <t>Projector Screen</t>
  </si>
  <si>
    <t>Computer equipment</t>
  </si>
  <si>
    <t>HP Pavillion Pentium 1TB Blue Laptop</t>
  </si>
  <si>
    <t>PC World</t>
  </si>
  <si>
    <t>Samsung S24F356 Monitor</t>
  </si>
  <si>
    <t>HP X360 Laptop (Clerk)</t>
  </si>
  <si>
    <t>Parish Office - Clerks</t>
  </si>
  <si>
    <t>2x WD External Hardrive Backup Discs</t>
  </si>
  <si>
    <t>Parish Office laptops</t>
  </si>
  <si>
    <t>Samsung C24F396 Monitor &amp; Cable</t>
  </si>
  <si>
    <t>Optoma - UHD550X 4K Projector</t>
  </si>
  <si>
    <t>Parish Office - Plans &amp; Papers</t>
  </si>
  <si>
    <t>HP</t>
  </si>
  <si>
    <t>HP Thunderbolt Dock for Pro Book</t>
  </si>
  <si>
    <t>HP USB-C Mini Dock</t>
  </si>
  <si>
    <t>Inv 9056868403</t>
  </si>
  <si>
    <t>HP USB Universal Dock G2</t>
  </si>
  <si>
    <t>Parish Office - Library</t>
  </si>
  <si>
    <t>Assets disposed / no longer in use</t>
  </si>
  <si>
    <t>Dabs.com</t>
  </si>
  <si>
    <t>Monitor</t>
  </si>
  <si>
    <t>Canon Multi Printer MF57000</t>
  </si>
  <si>
    <t>Savastore.com</t>
  </si>
  <si>
    <t>Samsung Monitor</t>
  </si>
  <si>
    <t>Acer Aspire 5740 Laptop Computer</t>
  </si>
  <si>
    <t>Samsung CLX 3175 Colour Laser Printer</t>
  </si>
  <si>
    <t>IT QED Ltd</t>
  </si>
  <si>
    <t>New Laptop Computer</t>
  </si>
  <si>
    <t>COMMUNITY</t>
  </si>
  <si>
    <t>Land assets</t>
  </si>
  <si>
    <t>Brewery Common</t>
  </si>
  <si>
    <t>Windmill Common</t>
  </si>
  <si>
    <t>Five Oaken Slade</t>
  </si>
  <si>
    <t>Heath Elm Pond</t>
  </si>
  <si>
    <t>SMPC Cemetery</t>
  </si>
  <si>
    <t>Fairground (Leasehold)</t>
  </si>
  <si>
    <t>WWI Pillbox and surround</t>
  </si>
  <si>
    <t>Noticeboards</t>
  </si>
  <si>
    <t>Metrosigns 2000 Ltd</t>
  </si>
  <si>
    <t>Parish Council Notice Board</t>
  </si>
  <si>
    <t>Parish Office Victoria Road</t>
  </si>
  <si>
    <t>Metrosigns 2000</t>
  </si>
  <si>
    <r>
      <t xml:space="preserve">o/s PostOffice </t>
    </r>
    <r>
      <rPr>
        <sz val="12"/>
        <color rgb="FF00B050"/>
        <rFont val="Arial"/>
        <family val="2"/>
      </rPr>
      <t>(Baobab)</t>
    </r>
  </si>
  <si>
    <t>Earth Anchors Ltd</t>
  </si>
  <si>
    <t>Parish Notice Board with posts</t>
  </si>
  <si>
    <t>West End Road car park Entrance</t>
  </si>
  <si>
    <t>Library, Victoria Road</t>
  </si>
  <si>
    <t>College Piece Entrance</t>
  </si>
  <si>
    <t>St. Mary’s School</t>
  </si>
  <si>
    <t>Spring Lane: Windmill Road</t>
  </si>
  <si>
    <t>Fairground: Car Park Entrance</t>
  </si>
  <si>
    <t>St Catherine’s Hill</t>
  </si>
  <si>
    <t>Alfred Palmer Memorial Field</t>
  </si>
  <si>
    <t>Notice Board with posts</t>
  </si>
  <si>
    <t>Cemetery</t>
  </si>
  <si>
    <t>Seats &amp; bins</t>
  </si>
  <si>
    <t>Seat</t>
  </si>
  <si>
    <t>St. Mary’s Church Entrance</t>
  </si>
  <si>
    <t>SDK</t>
  </si>
  <si>
    <t>Dog Waste Bin</t>
  </si>
  <si>
    <t>Footpath 33 West End Road Entrance</t>
  </si>
  <si>
    <t>Alfred Palmer Field</t>
  </si>
  <si>
    <t>Glasdon UK Ltd</t>
  </si>
  <si>
    <t>-</t>
  </si>
  <si>
    <t>The Street: Opposite St John's School</t>
  </si>
  <si>
    <t>Glasdon Manufacturing Ltd</t>
  </si>
  <si>
    <t>Victoria Road near Beavers</t>
  </si>
  <si>
    <t>Other assets</t>
  </si>
  <si>
    <t>J Clarke</t>
  </si>
  <si>
    <t>Cemetery Gates</t>
  </si>
  <si>
    <t>Knapsack Sprayer</t>
  </si>
  <si>
    <t>Custodian</t>
  </si>
  <si>
    <t>Shedstore</t>
  </si>
  <si>
    <t>Secure Shed</t>
  </si>
  <si>
    <t>UK Garden Power</t>
  </si>
  <si>
    <t>Alpine Scythe</t>
  </si>
  <si>
    <t>Lister Wilder</t>
  </si>
  <si>
    <t>Brushcutter</t>
  </si>
  <si>
    <t>Handheld Blower</t>
  </si>
  <si>
    <t>Stuart Giles</t>
  </si>
  <si>
    <t>Plain Wood Ballot Boxes</t>
  </si>
  <si>
    <t>Community Consultation</t>
  </si>
  <si>
    <t>Airwave 3mx3m Pop Up Waterproof Gazebo</t>
  </si>
  <si>
    <t>For use at events such as Funday</t>
  </si>
  <si>
    <t>West Berkshire Council</t>
  </si>
  <si>
    <t>4 x concrete bollards</t>
  </si>
  <si>
    <t>West End Road</t>
  </si>
  <si>
    <t>Festive Lights</t>
  </si>
  <si>
    <t>Controller for large power pack</t>
  </si>
  <si>
    <t>For use with Christmas tree lights</t>
  </si>
  <si>
    <t>45cm Blue Rope Light Star</t>
  </si>
  <si>
    <t>Christmas tree lighting</t>
  </si>
  <si>
    <t>Westcotec Ltd</t>
  </si>
  <si>
    <t>Roadsign traffic speed control</t>
  </si>
  <si>
    <t>Camera system tripod</t>
  </si>
  <si>
    <t>New Xmas Tree Lights (SupaBrights)</t>
  </si>
  <si>
    <t>For use on Christmas Tree</t>
  </si>
  <si>
    <t>British Telecom</t>
  </si>
  <si>
    <t>Telephone Kiosk</t>
  </si>
  <si>
    <t>Victoria Road/King Street Juntion</t>
  </si>
  <si>
    <t>ATC</t>
  </si>
  <si>
    <t>Drill  DCD796 M2</t>
  </si>
  <si>
    <t>Hedge Trimmer  DCM T563n</t>
  </si>
  <si>
    <t>Community Heartbeat Trust</t>
  </si>
  <si>
    <t>ZOLLAED - cPAD Zoll AED 3 Semi Auto Defib + Rotaid Cabinet</t>
  </si>
  <si>
    <t>Into ex-BT Telephone Kiosk</t>
  </si>
  <si>
    <t>PO2031</t>
  </si>
  <si>
    <t>Sarum Hardwood</t>
  </si>
  <si>
    <t>Cemetery Footbridge</t>
  </si>
  <si>
    <t>Oaks Brothers Limited</t>
  </si>
  <si>
    <t>Stihl Brush Cutter</t>
  </si>
  <si>
    <t>o/s Post Office</t>
  </si>
  <si>
    <t>New Xmas Tree Lights</t>
  </si>
  <si>
    <t>Replace vandalised lights</t>
  </si>
  <si>
    <t>Christmas Tree Lights, connector and cable</t>
  </si>
  <si>
    <t>Vandalised - to be replaced?</t>
  </si>
  <si>
    <t>Parish Notice Board</t>
  </si>
  <si>
    <t>Greenbarnes Ltd</t>
  </si>
  <si>
    <t>Notice Board</t>
  </si>
  <si>
    <t>Royal British Legion</t>
  </si>
  <si>
    <t xml:space="preserve">2 x WW1 Silhouette </t>
  </si>
  <si>
    <t>Missing - presumed stolen</t>
  </si>
  <si>
    <t>Screwfix</t>
  </si>
  <si>
    <t>Drill</t>
  </si>
  <si>
    <t>1 x WWI Silhouette</t>
  </si>
  <si>
    <t>FAIRGROUND</t>
  </si>
  <si>
    <t>Fg:  Tennis Courts</t>
  </si>
  <si>
    <t>Fg:  Children’s Play Area (west side)</t>
  </si>
  <si>
    <t>Fg: West Side</t>
  </si>
  <si>
    <t>Fg: Cricket Pitch East Side</t>
  </si>
  <si>
    <t>Fg: Cricket Pitch South Side</t>
  </si>
  <si>
    <t>Fg:  Children’s Play Area (north side)</t>
  </si>
  <si>
    <t>Fg: Cricket Pitch West Side</t>
  </si>
  <si>
    <t>Fg: Opp St John's Church</t>
  </si>
  <si>
    <t>Bernise</t>
  </si>
  <si>
    <t xml:space="preserve"> -</t>
  </si>
  <si>
    <t>Picnic table</t>
  </si>
  <si>
    <t>Fairground (north/west of cricket outfield)</t>
  </si>
  <si>
    <t>Dog Waste Bins x 3</t>
  </si>
  <si>
    <t>Fg: Grazing Area</t>
  </si>
  <si>
    <t>Fairground Car Park</t>
  </si>
  <si>
    <t>Fairground by Youth Shelter</t>
  </si>
  <si>
    <t>Fairground Footpath 37 Windmill Rd</t>
  </si>
  <si>
    <t>Fairground Grazing Area</t>
  </si>
  <si>
    <t>Fairground Childrens Play Area</t>
  </si>
  <si>
    <t>Litter Bins x2 (green)</t>
  </si>
  <si>
    <t xml:space="preserve">Fairground adj com Centre </t>
  </si>
  <si>
    <t>Black Metal Litter Bin</t>
  </si>
  <si>
    <t>Fairground near ball Court</t>
  </si>
  <si>
    <t>Black Litter Bin (Jubilee)</t>
  </si>
  <si>
    <t>FaIirground near Hammonds Heath</t>
  </si>
  <si>
    <t>Litter Bin (green)</t>
  </si>
  <si>
    <t>Fairground Tennis Courts</t>
  </si>
  <si>
    <t>Dog Bin</t>
  </si>
  <si>
    <t>Fairground near Hammonds Heath</t>
  </si>
  <si>
    <t xml:space="preserve">Fairground adj Com Centre </t>
  </si>
  <si>
    <t>Picnic Table</t>
  </si>
  <si>
    <t>Fairground Cricket Outfield</t>
  </si>
  <si>
    <t xml:space="preserve">Memorial Seat </t>
  </si>
  <si>
    <t>Agricultural Estate Services</t>
  </si>
  <si>
    <t>Glasdon Recycled material picnic table</t>
  </si>
  <si>
    <t>Fairground (near playarea)</t>
  </si>
  <si>
    <t>Glasdon Recycled material picnic tables</t>
  </si>
  <si>
    <t>Fairground (with wheelchair access)</t>
  </si>
  <si>
    <t>2 x Glasdon Jubilee110lt bins</t>
  </si>
  <si>
    <t>Fairground - The Street Entrance &amp; outside playarea</t>
  </si>
  <si>
    <t>Glasdon Jubilee 110lt bin</t>
  </si>
  <si>
    <t>Fairground - Com Centre car park</t>
  </si>
  <si>
    <t>Fairground - rec area shelter</t>
  </si>
  <si>
    <t>Fairground - Playarea</t>
  </si>
  <si>
    <t>Fairground - Playarea picnic tables</t>
  </si>
  <si>
    <t>Fairground - rec area near Tennis Courts</t>
  </si>
  <si>
    <t>Sub-total Seats &amp; bins</t>
  </si>
  <si>
    <t>Tennis courts</t>
  </si>
  <si>
    <t>Tennis Court</t>
  </si>
  <si>
    <t>Fairground</t>
  </si>
  <si>
    <t>Courtside Leisure</t>
  </si>
  <si>
    <t>Tennis Court Net Posts [2 sets]</t>
  </si>
  <si>
    <t>Fg: Tennis Courts</t>
  </si>
  <si>
    <t>J B Corrie &amp; Co Ltd</t>
  </si>
  <si>
    <t>Tennis Court Fence</t>
  </si>
  <si>
    <t>Mant Leisure</t>
  </si>
  <si>
    <t>Dugout Shelter and Bench</t>
  </si>
  <si>
    <t>Tennis Courts</t>
  </si>
  <si>
    <t>CIA Fire &amp; Security</t>
  </si>
  <si>
    <t>Installation for LTA Access Control System</t>
  </si>
  <si>
    <t>Sub-total Tennis Courts</t>
  </si>
  <si>
    <t>Multi Use Games Area - MUGA</t>
  </si>
  <si>
    <t>Monster Play Systems Ltd</t>
  </si>
  <si>
    <t>Multi Goal Unit</t>
  </si>
  <si>
    <t>Sub-total MUGA</t>
  </si>
  <si>
    <t>Wicksteed Leisure Ltd</t>
  </si>
  <si>
    <t>Triple Height Bars</t>
  </si>
  <si>
    <t>Fg:  Children’s Play Area</t>
  </si>
  <si>
    <t>Swing Bars</t>
  </si>
  <si>
    <t>Infant’s 4 bay Swing</t>
  </si>
  <si>
    <t>Rocking Horse</t>
  </si>
  <si>
    <t>Roundabout</t>
  </si>
  <si>
    <t>Fg: Children’s Play Area</t>
  </si>
  <si>
    <t>Slide</t>
  </si>
  <si>
    <t>Kompan Ltd</t>
  </si>
  <si>
    <t>Spring Toy Crazy Scrambler</t>
  </si>
  <si>
    <t>Inclusive Play</t>
  </si>
  <si>
    <t>Musical Orb</t>
  </si>
  <si>
    <t>See Saw - Glow Worm</t>
  </si>
  <si>
    <t>See Saw - Cobra</t>
  </si>
  <si>
    <t>Corocord Climbing Octanet</t>
  </si>
  <si>
    <t>5m Steel Swing</t>
  </si>
  <si>
    <t>Supernova</t>
  </si>
  <si>
    <t>Vega</t>
  </si>
  <si>
    <t>Spica 1</t>
  </si>
  <si>
    <t>Spica 2</t>
  </si>
  <si>
    <t>Spinner Bowl Red</t>
  </si>
  <si>
    <t>Spinner Bowl Blue</t>
  </si>
  <si>
    <t>Rockit</t>
  </si>
  <si>
    <t>Steelskate</t>
  </si>
  <si>
    <t>Proludic Gyrospiral</t>
  </si>
  <si>
    <t>SMP Titan</t>
  </si>
  <si>
    <t>Wacky Spinners x 2</t>
  </si>
  <si>
    <t>Redlynch Leisure</t>
  </si>
  <si>
    <t>Outdoor Table Tennis Table</t>
  </si>
  <si>
    <t>Multi Play Unit</t>
  </si>
  <si>
    <t>Safe &amp; Sound Playgrounds</t>
  </si>
  <si>
    <t>3 Bay Swing</t>
  </si>
  <si>
    <t>Crazy Nellie Rocker</t>
  </si>
  <si>
    <t>Sub-total Play equipment</t>
  </si>
  <si>
    <t>Fences and gates</t>
  </si>
  <si>
    <t>Car Park Gates</t>
  </si>
  <si>
    <t>Fg: The Street Entrance</t>
  </si>
  <si>
    <t>Surround Fence</t>
  </si>
  <si>
    <t>Rocon</t>
  </si>
  <si>
    <t>Entrance Gates &amp; Fencing</t>
  </si>
  <si>
    <t>Fg: Grazing Area Hammonds Heath</t>
  </si>
  <si>
    <t>Butlers Lands Estates</t>
  </si>
  <si>
    <t>Five Bar Gates x 2</t>
  </si>
  <si>
    <t>AES Agricultural Services</t>
  </si>
  <si>
    <t>2 x new gates for Children's Play Area</t>
  </si>
  <si>
    <t>Original gates no longer working</t>
  </si>
  <si>
    <t>6 x Heras fencing</t>
  </si>
  <si>
    <t>Mortimer Maintenance</t>
  </si>
  <si>
    <t>Post and rail fence</t>
  </si>
  <si>
    <t>Hammonds Heath</t>
  </si>
  <si>
    <t>2 x kissing gates</t>
  </si>
  <si>
    <t xml:space="preserve">5x posts 6x rails </t>
  </si>
  <si>
    <t>Fairground - fence at small pond</t>
  </si>
  <si>
    <t>AES</t>
  </si>
  <si>
    <t>Bollards at Windmill Rd gate</t>
  </si>
  <si>
    <t>Fairground - security</t>
  </si>
  <si>
    <t>Bollards at Hammonds Heath gate</t>
  </si>
  <si>
    <t>Bollards at Community Centre</t>
  </si>
  <si>
    <t>Heigh Restrictor Barrier</t>
  </si>
  <si>
    <t>Additional keys for bollards</t>
  </si>
  <si>
    <t>Sub-total Fences and Gates</t>
  </si>
  <si>
    <t>Nature Notice Board</t>
  </si>
  <si>
    <t>Fg: Car Park</t>
  </si>
  <si>
    <t>Youth Shelter</t>
  </si>
  <si>
    <t>Asgard Ltd</t>
  </si>
  <si>
    <t>Shed</t>
  </si>
  <si>
    <t>nothing but Padlocks</t>
  </si>
  <si>
    <t>High Security Padlocks</t>
  </si>
  <si>
    <t>Lock &amp; Chain &amp; Rake</t>
  </si>
  <si>
    <t>Bullfinch Gas Equip Ltd</t>
  </si>
  <si>
    <t>Gas Beacon</t>
  </si>
  <si>
    <t>Fairground - Queen's 90th Birthday +</t>
  </si>
  <si>
    <t>}</t>
  </si>
  <si>
    <t>Supply &amp; install new Power distribution cabinet in Conservation Area of Fairground</t>
  </si>
  <si>
    <t>To provide power for events in Grazing Area of Fairground</t>
  </si>
  <si>
    <t>Stanley Electrical Services</t>
  </si>
  <si>
    <t>Ritelite Systems Ltd</t>
  </si>
  <si>
    <t>2 x Portable Floodlights - K65/MK3-LED4-Round Quadpod.</t>
  </si>
  <si>
    <t>Support APMF and elsewhere floodlighting.</t>
  </si>
  <si>
    <t>Scafolding Boards</t>
  </si>
  <si>
    <t>Blue rope</t>
  </si>
  <si>
    <t>Fibrous</t>
  </si>
  <si>
    <t>Bronze Plaque &amp; Ground Spike</t>
  </si>
  <si>
    <t xml:space="preserve">Conservation/memorial pond </t>
  </si>
  <si>
    <t>Ditch Bridging (concrete &amp; sleeper)</t>
  </si>
  <si>
    <t>Supply &amp; install new Power distribution cabinet outside tennis courts</t>
  </si>
  <si>
    <t>To provide power to tennis court access gate</t>
  </si>
  <si>
    <t>Supply &amp; fit 4no double sockets in cabinet by tennis courts</t>
  </si>
  <si>
    <t>For events on Fairground</t>
  </si>
  <si>
    <t>2 x Fishing Waders</t>
  </si>
  <si>
    <t>For pond clearing work</t>
  </si>
  <si>
    <t>Nylon Chest Waders (Men's size 10)</t>
  </si>
  <si>
    <t>Nylon Chest Waders (Men's size 9)</t>
  </si>
  <si>
    <t>ABUS Black Padlock for Shed</t>
  </si>
  <si>
    <t>For shed on Fairground</t>
  </si>
  <si>
    <t xml:space="preserve">7 x grass mats </t>
  </si>
  <si>
    <t>5x under Titan unit 2x pendulum swing</t>
  </si>
  <si>
    <t>Sub-total Other assets</t>
  </si>
  <si>
    <t>4 Bay Swing</t>
  </si>
  <si>
    <t xml:space="preserve">SDK </t>
  </si>
  <si>
    <t>Fg: Grazing Area Entrance</t>
  </si>
  <si>
    <t>Winson Woodcraft</t>
  </si>
  <si>
    <t>Picnic Bench</t>
  </si>
  <si>
    <t>Fg: Recreation Area/Cricket Outfield</t>
  </si>
  <si>
    <t xml:space="preserve"> </t>
  </si>
  <si>
    <t>Fieldwork Rest &amp; Play</t>
  </si>
  <si>
    <t>Spring Toy Crazy Nellie</t>
  </si>
  <si>
    <t>Litter Bin</t>
  </si>
  <si>
    <t>Fg: Footpath 37 Victoria  Road Entrance</t>
  </si>
  <si>
    <t>Prior 2017</t>
  </si>
  <si>
    <t>Fg: Grazing Area West Side</t>
  </si>
  <si>
    <t>Fg: Grazing  Area Hammonds Heath</t>
  </si>
  <si>
    <t>Litter Bins x 4</t>
  </si>
  <si>
    <t>Original cost + 25%</t>
  </si>
  <si>
    <t>Original cost + 10%</t>
  </si>
  <si>
    <t>Original cost + 50%</t>
  </si>
  <si>
    <t>Original cost +100%</t>
  </si>
  <si>
    <t>Original cost +75%</t>
  </si>
  <si>
    <t>Original cost  + 100%</t>
  </si>
  <si>
    <t>Original cost + 75%</t>
  </si>
  <si>
    <r>
      <t xml:space="preserve">Westoctec ASWC Equipment Upgrade             </t>
    </r>
    <r>
      <rPr>
        <sz val="12"/>
        <rFont val="Arial Nova Cond"/>
        <family val="2"/>
      </rPr>
      <t xml:space="preserve"> [Serial no. 11569]</t>
    </r>
  </si>
  <si>
    <r>
      <t xml:space="preserve">Perixx Wireless Ergonomic Vertical Mouse </t>
    </r>
    <r>
      <rPr>
        <sz val="11"/>
        <rFont val="Arial Nova Cond"/>
        <family val="2"/>
      </rPr>
      <t>[Serial no. 1610000710]</t>
    </r>
  </si>
  <si>
    <r>
      <t xml:space="preserve">ASUS X515E Laptop for ASWC                 </t>
    </r>
    <r>
      <rPr>
        <sz val="11"/>
        <rFont val="Arial Nova Cond"/>
        <family val="2"/>
      </rPr>
      <t>[Serial no.MAN0CV050370406]</t>
    </r>
  </si>
  <si>
    <t>HP PB455 G7 Notebook (Clerk) [5CD1141ZZD]</t>
  </si>
  <si>
    <r>
      <t xml:space="preserve">HP Pro Book 450 G6 (Admin) </t>
    </r>
    <r>
      <rPr>
        <sz val="12"/>
        <rFont val="Arial Nova Light"/>
        <family val="2"/>
      </rPr>
      <t>[5CD949501J]</t>
    </r>
  </si>
  <si>
    <t>BT</t>
  </si>
  <si>
    <t>Mobile Phone - 07436807543 SIM284188016216</t>
  </si>
  <si>
    <t>Mobile phone - ........................................................</t>
  </si>
  <si>
    <t>repaired July 2022</t>
  </si>
  <si>
    <r>
      <t>Battery for ZOLLAED 3 Semi Auto Defib</t>
    </r>
    <r>
      <rPr>
        <sz val="11"/>
        <rFont val="Arial Nova Cond"/>
        <family val="2"/>
      </rPr>
      <t xml:space="preserve"> [Serial no. (21) AU22DAD2571  (01) 0 0847946 02094 1 Ref (241) 8000-000696]</t>
    </r>
  </si>
  <si>
    <t>provided FOC through CHT</t>
  </si>
  <si>
    <t>Play &amp; Outdoor Gym Equipment</t>
  </si>
  <si>
    <t>Skier - Blue/Black</t>
  </si>
  <si>
    <t xml:space="preserve">Fairground </t>
  </si>
  <si>
    <t>Rower</t>
  </si>
  <si>
    <t>Double Leg Press</t>
  </si>
  <si>
    <t>Chest Press &amp; Pull Down Combo</t>
  </si>
  <si>
    <t>Surfer</t>
  </si>
  <si>
    <t>Space Walker</t>
  </si>
  <si>
    <t>Wicksteed Safety Grass</t>
  </si>
  <si>
    <t>Sign Post</t>
  </si>
  <si>
    <t>Parish Council office</t>
  </si>
  <si>
    <t>Asgard Storage Shed (The Gladiator P1) with two shelves</t>
  </si>
  <si>
    <t xml:space="preserve">Flexiform Business Furniture </t>
  </si>
  <si>
    <t>Brunel Engraving Company</t>
  </si>
  <si>
    <t>Blossom (Covid) Brass Memorial Plaque (incl stakes)</t>
  </si>
  <si>
    <t>Logitech M185 Wireless Mouse</t>
  </si>
  <si>
    <t>Parish Office - SID/ASWD</t>
  </si>
  <si>
    <t>Anker AK-UBA 2.4G Wireless Vertical Ergonomic Optical Mouse</t>
  </si>
  <si>
    <t xml:space="preserve">Sentry Stainless Steel Cabinet for defib </t>
  </si>
  <si>
    <t>BT Kiosk</t>
  </si>
  <si>
    <t>Original cost</t>
  </si>
  <si>
    <t>Original cost + 100%</t>
  </si>
  <si>
    <t>British Royal Legion Business</t>
  </si>
  <si>
    <t>4x Tommy Silhouettes (male/female)</t>
  </si>
  <si>
    <t>Assets are colour coded as follows:</t>
  </si>
  <si>
    <t>Part of phone deal</t>
  </si>
  <si>
    <t>Desk top valuation May 2021</t>
  </si>
  <si>
    <t>Estimated value 2019</t>
  </si>
  <si>
    <t>Comparable cost 2019</t>
  </si>
  <si>
    <t>Estimated value Jan 2021</t>
  </si>
  <si>
    <t>Estimated cost Feb 2022</t>
  </si>
  <si>
    <t xml:space="preserve">Original cost </t>
  </si>
  <si>
    <t>Comparable cost March 2019</t>
  </si>
  <si>
    <t>Estimated cost March 2019</t>
  </si>
  <si>
    <t>Buildings</t>
  </si>
  <si>
    <t>Under excess of £150.00</t>
  </si>
  <si>
    <t>Sports &amp; Fitness Equipment</t>
  </si>
  <si>
    <t>Play Equipment</t>
  </si>
  <si>
    <t>Ground Surfaces</t>
  </si>
  <si>
    <t>Contents and Other Equipment</t>
  </si>
  <si>
    <t>Estimated value 2023</t>
  </si>
  <si>
    <t>B&amp;Q</t>
  </si>
  <si>
    <t>SMPC Card</t>
  </si>
  <si>
    <t>Currently on loan to Hampshire Cultural Trust (Decision 14/226)</t>
  </si>
  <si>
    <t>At Hampshire Council, Winchester</t>
  </si>
  <si>
    <t>Victorian Straight Jacket  Currently on loan to Hampshire Cultural Trust (Decision 14/226) until 31/10/2039</t>
  </si>
  <si>
    <t>Just Projectors Ltd</t>
  </si>
  <si>
    <t>Epson EB0992F Projector</t>
  </si>
  <si>
    <t>Epson Soft Carry Case ELPKS70</t>
  </si>
  <si>
    <t>Order #: 1000021737</t>
  </si>
  <si>
    <t>Office Furniture Online</t>
  </si>
  <si>
    <t>Ergonomic office desk</t>
  </si>
  <si>
    <t>SP036792</t>
  </si>
  <si>
    <t>KPCM</t>
  </si>
  <si>
    <t>Guide Dogs Sign</t>
  </si>
  <si>
    <t>Fairground Play Area</t>
  </si>
  <si>
    <t>PO2310</t>
  </si>
  <si>
    <t>3 x Defibsafe 2 Cabinet Locked</t>
  </si>
  <si>
    <t>Community</t>
  </si>
  <si>
    <t>PO2323</t>
  </si>
  <si>
    <t>Aldermaston Signs</t>
  </si>
  <si>
    <t>2 x Emergency signs for grazing area gate</t>
  </si>
  <si>
    <t>Grazing area</t>
  </si>
  <si>
    <t>Not installed yet</t>
  </si>
  <si>
    <t>PO2333</t>
  </si>
  <si>
    <t>IC2</t>
  </si>
  <si>
    <t>PO 2336</t>
  </si>
  <si>
    <t>Standing Lamp</t>
  </si>
  <si>
    <t>Original cost / recorded value/net of VAT</t>
  </si>
  <si>
    <t>Assets waiting installation</t>
  </si>
  <si>
    <t xml:space="preserve">As original cost </t>
  </si>
  <si>
    <t>Estimated value Jan 2021 + 25%</t>
  </si>
  <si>
    <t>IC2-DAH-ST Dahua 9MP Bullet Camera with IR-VF lens</t>
  </si>
  <si>
    <t>IC2-DAH-PTZ Dahua PTZ Camera</t>
  </si>
  <si>
    <t>IC2-16CH Dahua 8 Channel NVR with 2x 6TB HDD, keyboard and mouse 
and screen</t>
  </si>
  <si>
    <t>COL 6m Lamp Post style columns</t>
  </si>
  <si>
    <t>CAB Cable and containment</t>
  </si>
  <si>
    <t>IC2-M4G Internal Modem 4G with external Cable</t>
  </si>
  <si>
    <t>Infinity Playground</t>
  </si>
  <si>
    <t>PO2353</t>
  </si>
  <si>
    <t>Originally 3 bollards installed at a cost of £1,500. The LH bollard as you look at the entrance was replaced in March 2024 - see below</t>
  </si>
  <si>
    <t>Originally 2 bollards installed at a cost of £1,400. The RH bollard as you look at the entrance was replaced in August 2023 - see below</t>
  </si>
  <si>
    <t>2 x Bollard at Fairground car park side gate</t>
  </si>
  <si>
    <t>PO2325</t>
  </si>
  <si>
    <t>John Staceys &amp; Sons</t>
  </si>
  <si>
    <t>PO2349</t>
  </si>
  <si>
    <t xml:space="preserve">Replacement RH bollard </t>
  </si>
  <si>
    <t>Fairground: Community Centre gate</t>
  </si>
  <si>
    <t>Replacement LH bollard (Rhino)</t>
  </si>
  <si>
    <t>Fairground: Hammonds Heath</t>
  </si>
  <si>
    <t>DeWAlt cordless Angle Grinder DCG412N</t>
  </si>
  <si>
    <t>Woodstock large mobillity Kissing Gate Installed 18/04/2024</t>
  </si>
  <si>
    <t>EE</t>
  </si>
  <si>
    <t>Samsung mobile A05s -  Black</t>
  </si>
  <si>
    <t>Parish Office - Custodian</t>
  </si>
  <si>
    <t xml:space="preserve">3 x iPAD SP1 &amp; SP2 Adult/Child Electrode Pads </t>
  </si>
  <si>
    <t>MiniSID and colour ANPR camera system and 2 x batteries (serial numbers 582571 and 582851)</t>
  </si>
  <si>
    <t>Networld Sports</t>
  </si>
  <si>
    <t>Crescent Signs</t>
  </si>
  <si>
    <t>Pilllbox sign</t>
  </si>
  <si>
    <t>PO2375</t>
  </si>
  <si>
    <t>Welmedical Ltd</t>
  </si>
  <si>
    <t>PO2374</t>
  </si>
  <si>
    <t>PO2386</t>
  </si>
  <si>
    <t>Woodstock large mobillity Kissing Gate Installed 30/11/24</t>
  </si>
  <si>
    <t>Utility Square/The Street</t>
  </si>
  <si>
    <t>Utility Square Railings</t>
  </si>
  <si>
    <t>2 x Tennis court nets</t>
  </si>
  <si>
    <t>FG Tennis Courts</t>
  </si>
  <si>
    <t>Play Area x 2</t>
  </si>
  <si>
    <t>Play area</t>
  </si>
  <si>
    <t>Tennis Fence Sign</t>
  </si>
  <si>
    <t>No Dogs sign</t>
  </si>
  <si>
    <t>Tennis Gate</t>
  </si>
  <si>
    <t>Electrical cabinet</t>
  </si>
  <si>
    <t>Car Park</t>
  </si>
  <si>
    <t>Dimplex ECR20Tie Portable Radiator</t>
  </si>
  <si>
    <t>Part of EE phone deal</t>
  </si>
  <si>
    <t>Festive Lights Limited</t>
  </si>
  <si>
    <t>Christmas Tree Lights</t>
  </si>
  <si>
    <t>PO2389</t>
  </si>
  <si>
    <t>Custodian Bench</t>
  </si>
  <si>
    <t>Under excess of £250.00</t>
  </si>
  <si>
    <t>Estimated cost 2019 + 50%</t>
  </si>
  <si>
    <t>Original cost +10%</t>
  </si>
  <si>
    <t>Comparable cost 2019 + 50%</t>
  </si>
  <si>
    <t>Under excess of £250</t>
  </si>
  <si>
    <t>Estimated value March 2023 +10%</t>
  </si>
  <si>
    <t>Estimated cost Feb 2022 + 25%</t>
  </si>
  <si>
    <t>Estimated value 2019 + 50%</t>
  </si>
  <si>
    <t>Under £250 excess</t>
  </si>
  <si>
    <t>Estimated cost March 2023 + 10%</t>
  </si>
  <si>
    <t>Valuation as per 2021 + 25%</t>
  </si>
  <si>
    <t>INSURANCE TYPE</t>
  </si>
  <si>
    <t>ASSET REGISTER REPLACEMENT VALUE 2025</t>
  </si>
  <si>
    <t>Buildings (Pillbox)</t>
  </si>
  <si>
    <t>Contents</t>
  </si>
  <si>
    <t>Gates &amp; Fences</t>
  </si>
  <si>
    <t>Playground Equipment</t>
  </si>
  <si>
    <t>Mowers and Machinery</t>
  </si>
  <si>
    <t>Sports Equipment</t>
  </si>
  <si>
    <t>TOTALS</t>
  </si>
  <si>
    <r>
      <t xml:space="preserve">HP Pro Book 450 G6 (Admin) </t>
    </r>
    <r>
      <rPr>
        <sz val="10"/>
        <rFont val="Arial Nova Light"/>
        <family val="2"/>
      </rPr>
      <t>[5CD949501J]</t>
    </r>
  </si>
  <si>
    <r>
      <t xml:space="preserve">Westoctec ASWC Equipment Upgrade             </t>
    </r>
    <r>
      <rPr>
        <sz val="10"/>
        <rFont val="Arial Nova Cond"/>
        <family val="2"/>
      </rPr>
      <t xml:space="preserve"> [Serial no. 11569]</t>
    </r>
  </si>
  <si>
    <r>
      <t xml:space="preserve">ASUS X515E Laptop for ASWC                 </t>
    </r>
    <r>
      <rPr>
        <sz val="10"/>
        <rFont val="Arial Nova Cond"/>
        <family val="2"/>
      </rPr>
      <t>[Serial no.MAN0CV050370406]</t>
    </r>
  </si>
  <si>
    <r>
      <t xml:space="preserve">o/s PostOffice </t>
    </r>
    <r>
      <rPr>
        <sz val="10"/>
        <color rgb="FF00B050"/>
        <rFont val="Arial"/>
        <family val="2"/>
      </rPr>
      <t>(Baobab)</t>
    </r>
  </si>
  <si>
    <t>Gates and Fences</t>
  </si>
  <si>
    <t>Stratfield Mortimer Parish Council Asset Register as at 31/03/2026</t>
  </si>
  <si>
    <t>25/26 comparison</t>
  </si>
  <si>
    <t>TheDefibPad</t>
  </si>
  <si>
    <t>Zoll AED replacement CPR Uni-Padz</t>
  </si>
  <si>
    <t>PO2438</t>
  </si>
  <si>
    <t>Water pipe and install</t>
  </si>
  <si>
    <t>PO 2449</t>
  </si>
  <si>
    <t>Stocksigns</t>
  </si>
  <si>
    <t>2 x Smiley SIDs</t>
  </si>
  <si>
    <t>ASSET REGISTER REPLACEMENT VALUE 2026</t>
  </si>
  <si>
    <t xml:space="preserve">2025-2026         SUM INSURED* </t>
  </si>
  <si>
    <t xml:space="preserve">2025-2026     POLICY SCHEDULE DECLARED VALUE </t>
  </si>
  <si>
    <t>PO2453</t>
  </si>
  <si>
    <t>New wetpour surfacing</t>
  </si>
  <si>
    <t>PO 2452</t>
  </si>
  <si>
    <t>3 x renogy 20Ah Litium Batteries</t>
  </si>
  <si>
    <t>Batteries for SIDs</t>
  </si>
  <si>
    <t>Renogy</t>
  </si>
  <si>
    <t>4 x Backplates with clips</t>
  </si>
  <si>
    <t>Backplates for SIDs</t>
  </si>
  <si>
    <t>PO 2386</t>
  </si>
  <si>
    <t>PO 2466</t>
  </si>
  <si>
    <t>RC Saunders</t>
  </si>
  <si>
    <t>Sterndale Fencing 1200mm high</t>
  </si>
  <si>
    <t>Fairground front</t>
  </si>
  <si>
    <t>Orginal cost + 10%</t>
  </si>
  <si>
    <t>Estimated value 2023 + 10%</t>
  </si>
  <si>
    <t>Estimated cost March 2023 + 25%</t>
  </si>
  <si>
    <t>Estimated cost 2023 + 25%</t>
  </si>
  <si>
    <t>Comparable cost 2019 + 75%</t>
  </si>
  <si>
    <t>Orignal cost + 75%</t>
  </si>
  <si>
    <t>Original cost +25%</t>
  </si>
  <si>
    <t>As original cost  + 10%</t>
  </si>
  <si>
    <t>Estimated cost March 2019 + 50%</t>
  </si>
  <si>
    <t>Orignal cost +75%</t>
  </si>
  <si>
    <t>Fairground Fence</t>
  </si>
  <si>
    <t>PO2466</t>
  </si>
  <si>
    <t>PO2461/2462</t>
  </si>
  <si>
    <t>Externiture</t>
  </si>
  <si>
    <t>3 X Bus shelters</t>
  </si>
  <si>
    <t>Glenapp grange, Stephens rd, College piece</t>
  </si>
  <si>
    <t>PO2431</t>
  </si>
  <si>
    <t>Memorial wall for Cemetery extension</t>
  </si>
  <si>
    <t>White horse contractors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</si>
</sst>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  <numFmt numFmtId="165" formatCode="_(* #,##0.00_);_(* \(#,##0.00\);_(* &quot;-&quot;??_);_(@_)"/>
    <numFmt numFmtId="166" formatCode="d\ mmm\ yy"/>
    <numFmt numFmtId="167" formatCode="_-[$£-809]* #,##0.00_-;\-[$£-809]* #,##0.00_-;_-[$£-809]* &quot;-&quot;??_-;_-@_-"/>
    <numFmt numFmtId="168" formatCode="&quot;£&quot;#,##0.00"/>
    <numFmt numFmtId="169" formatCode="#,##0.00_ ;[Red]\-#,##0.00\ "/>
  </numFmts>
  <fonts count="7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Times New Roman"/>
      <family val="1"/>
    </font>
    <font>
      <u/>
      <sz val="16"/>
      <name val="Times New Roman"/>
      <family val="1"/>
    </font>
    <font>
      <u/>
      <sz val="14"/>
      <name val="Arial"/>
      <family val="2"/>
      <charset val="204"/>
    </font>
    <font>
      <b/>
      <u/>
      <sz val="12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</font>
    <font>
      <strike/>
      <sz val="12"/>
      <name val="Arial"/>
      <family val="2"/>
      <charset val="204"/>
    </font>
    <font>
      <b/>
      <sz val="12"/>
      <name val="Arial"/>
      <family val="2"/>
      <charset val="204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4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b/>
      <u/>
      <sz val="14"/>
      <name val="Arial"/>
      <family val="2"/>
    </font>
    <font>
      <b/>
      <strike/>
      <sz val="12"/>
      <name val="Arial"/>
      <family val="2"/>
    </font>
    <font>
      <sz val="12"/>
      <color rgb="FF000000"/>
      <name val="Arial"/>
      <family val="2"/>
    </font>
    <font>
      <b/>
      <u/>
      <sz val="18"/>
      <name val="Arial"/>
      <family val="2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8"/>
      <name val="Calibri"/>
      <family val="2"/>
      <scheme val="minor"/>
    </font>
    <font>
      <i/>
      <sz val="12"/>
      <name val="Arial"/>
      <family val="2"/>
    </font>
    <font>
      <sz val="12"/>
      <name val="Arial"/>
      <family val="2"/>
    </font>
    <font>
      <sz val="12"/>
      <color rgb="FFFF0000"/>
      <name val="Arial"/>
      <family val="2"/>
      <charset val="204"/>
    </font>
    <font>
      <sz val="12"/>
      <color rgb="FF00B050"/>
      <name val="Arial"/>
      <family val="2"/>
      <charset val="204"/>
    </font>
    <font>
      <sz val="12"/>
      <color rgb="FF00B05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rgb="FF00B050"/>
      <name val="Arial"/>
      <family val="2"/>
    </font>
    <font>
      <i/>
      <sz val="12"/>
      <color rgb="FF00B050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sz val="11"/>
      <name val="Arial Nova Cond"/>
      <family val="2"/>
    </font>
    <font>
      <sz val="12"/>
      <name val="Arial Nova Cond"/>
      <family val="2"/>
    </font>
    <font>
      <sz val="12"/>
      <name val="Arial Nova Light"/>
      <family val="2"/>
    </font>
    <font>
      <i/>
      <sz val="12"/>
      <color theme="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i/>
      <sz val="12"/>
      <color theme="8" tint="-0.249977111117893"/>
      <name val="Arial"/>
      <family val="2"/>
    </font>
    <font>
      <sz val="11"/>
      <color theme="1"/>
      <name val="Arial"/>
      <family val="2"/>
    </font>
    <font>
      <sz val="10"/>
      <name val="Arial"/>
      <family val="2"/>
      <charset val="204"/>
    </font>
    <font>
      <sz val="12"/>
      <color theme="1"/>
      <name val="Arial"/>
      <family val="2"/>
      <charset val="204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4472C4"/>
      <name val="Calibri"/>
      <family val="2"/>
    </font>
    <font>
      <b/>
      <sz val="11"/>
      <color rgb="FFE46C0A"/>
      <name val="Calibri"/>
      <family val="2"/>
    </font>
    <font>
      <b/>
      <sz val="11"/>
      <color theme="9"/>
      <name val="Calibri"/>
      <family val="2"/>
    </font>
    <font>
      <i/>
      <sz val="11"/>
      <color rgb="FFFF0000"/>
      <name val="Calibri"/>
      <family val="2"/>
    </font>
    <font>
      <i/>
      <sz val="11"/>
      <color rgb="FF4472C4"/>
      <name val="Calibri"/>
      <family val="2"/>
    </font>
    <font>
      <sz val="11"/>
      <color rgb="FFE46C0A"/>
      <name val="Calibri"/>
      <family val="2"/>
    </font>
    <font>
      <sz val="1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 Nova Light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i/>
      <sz val="10"/>
      <color theme="0"/>
      <name val="Arial"/>
      <family val="2"/>
    </font>
    <font>
      <sz val="10"/>
      <name val="Arial Nova Cond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i/>
      <sz val="10"/>
      <name val="Arial"/>
      <family val="2"/>
    </font>
    <font>
      <i/>
      <sz val="10"/>
      <color rgb="FF00B050"/>
      <name val="Arial"/>
      <family val="2"/>
    </font>
    <font>
      <sz val="10"/>
      <color theme="1"/>
      <name val="Arial"/>
      <family val="2"/>
      <charset val="204"/>
    </font>
    <font>
      <strike/>
      <sz val="10"/>
      <name val="Arial"/>
      <family val="2"/>
      <charset val="204"/>
    </font>
    <font>
      <sz val="10"/>
      <color rgb="FF00B050"/>
      <name val="Arial"/>
      <family val="2"/>
      <charset val="204"/>
    </font>
    <font>
      <b/>
      <sz val="12"/>
      <color theme="1"/>
      <name val="Calibri"/>
      <family val="2"/>
      <scheme val="minor"/>
    </font>
    <font>
      <b/>
      <sz val="11"/>
      <name val="Calibri"/>
      <family val="2"/>
    </font>
    <font>
      <sz val="11"/>
      <name val="Arial"/>
      <family val="2"/>
      <charset val="204"/>
    </font>
  </fonts>
  <fills count="2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99CC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</borders>
  <cellStyleXfs count="144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77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/>
    <xf numFmtId="164" fontId="7" fillId="0" borderId="0" xfId="2" applyFont="1"/>
    <xf numFmtId="0" fontId="6" fillId="0" borderId="4" xfId="0" applyFont="1" applyBorder="1"/>
    <xf numFmtId="1" fontId="6" fillId="0" borderId="5" xfId="0" applyNumberFormat="1" applyFont="1" applyBorder="1" applyAlignment="1">
      <alignment wrapText="1" shrinkToFit="1"/>
    </xf>
    <xf numFmtId="0" fontId="6" fillId="0" borderId="5" xfId="0" applyFont="1" applyBorder="1" applyAlignment="1">
      <alignment wrapText="1" shrinkToFit="1"/>
    </xf>
    <xf numFmtId="0" fontId="6" fillId="0" borderId="6" xfId="0" applyFont="1" applyBorder="1" applyAlignment="1">
      <alignment wrapText="1" shrinkToFit="1"/>
    </xf>
    <xf numFmtId="166" fontId="7" fillId="0" borderId="7" xfId="0" applyNumberFormat="1" applyFont="1" applyBorder="1" applyAlignment="1" applyProtection="1">
      <alignment horizontal="right"/>
      <protection locked="0"/>
    </xf>
    <xf numFmtId="1" fontId="7" fillId="0" borderId="0" xfId="0" applyNumberFormat="1" applyFont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0" fontId="7" fillId="0" borderId="0" xfId="0" applyFont="1" applyProtection="1">
      <protection locked="0"/>
    </xf>
    <xf numFmtId="14" fontId="7" fillId="0" borderId="8" xfId="0" applyNumberFormat="1" applyFont="1" applyBorder="1" applyAlignment="1" applyProtection="1">
      <alignment horizontal="right"/>
      <protection locked="0"/>
    </xf>
    <xf numFmtId="0" fontId="0" fillId="0" borderId="7" xfId="0" applyBorder="1"/>
    <xf numFmtId="0" fontId="0" fillId="0" borderId="8" xfId="0" applyBorder="1"/>
    <xf numFmtId="1" fontId="7" fillId="0" borderId="0" xfId="0" applyNumberFormat="1" applyFont="1"/>
    <xf numFmtId="0" fontId="7" fillId="0" borderId="8" xfId="0" applyFont="1" applyBorder="1"/>
    <xf numFmtId="0" fontId="15" fillId="0" borderId="7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2" borderId="5" xfId="0" applyFill="1" applyBorder="1"/>
    <xf numFmtId="0" fontId="0" fillId="2" borderId="6" xfId="0" applyFill="1" applyBorder="1"/>
    <xf numFmtId="0" fontId="16" fillId="2" borderId="9" xfId="0" applyFont="1" applyFill="1" applyBorder="1" applyAlignment="1">
      <alignment wrapText="1" shrinkToFit="1"/>
    </xf>
    <xf numFmtId="1" fontId="16" fillId="2" borderId="10" xfId="0" applyNumberFormat="1" applyFont="1" applyFill="1" applyBorder="1" applyAlignment="1">
      <alignment wrapText="1" shrinkToFit="1"/>
    </xf>
    <xf numFmtId="0" fontId="16" fillId="2" borderId="10" xfId="0" applyFont="1" applyFill="1" applyBorder="1" applyAlignment="1">
      <alignment wrapText="1" shrinkToFit="1"/>
    </xf>
    <xf numFmtId="0" fontId="16" fillId="2" borderId="11" xfId="0" applyFont="1" applyFill="1" applyBorder="1" applyAlignment="1">
      <alignment wrapText="1" shrinkToFit="1"/>
    </xf>
    <xf numFmtId="0" fontId="18" fillId="2" borderId="4" xfId="0" applyFont="1" applyFill="1" applyBorder="1"/>
    <xf numFmtId="0" fontId="14" fillId="2" borderId="12" xfId="0" applyFont="1" applyFill="1" applyBorder="1"/>
    <xf numFmtId="0" fontId="14" fillId="2" borderId="1" xfId="0" applyFont="1" applyFill="1" applyBorder="1"/>
    <xf numFmtId="0" fontId="14" fillId="2" borderId="13" xfId="0" applyFont="1" applyFill="1" applyBorder="1"/>
    <xf numFmtId="166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14" fontId="7" fillId="0" borderId="8" xfId="0" applyNumberFormat="1" applyFont="1" applyBorder="1"/>
    <xf numFmtId="0" fontId="7" fillId="0" borderId="7" xfId="0" applyFont="1" applyBorder="1"/>
    <xf numFmtId="164" fontId="14" fillId="2" borderId="1" xfId="0" applyNumberFormat="1" applyFont="1" applyFill="1" applyBorder="1"/>
    <xf numFmtId="166" fontId="6" fillId="0" borderId="7" xfId="0" applyNumberFormat="1" applyFont="1" applyBorder="1" applyAlignment="1" applyProtection="1">
      <alignment horizontal="left"/>
      <protection locked="0"/>
    </xf>
    <xf numFmtId="0" fontId="14" fillId="3" borderId="4" xfId="0" applyFont="1" applyFill="1" applyBorder="1"/>
    <xf numFmtId="0" fontId="14" fillId="3" borderId="6" xfId="0" applyFont="1" applyFill="1" applyBorder="1"/>
    <xf numFmtId="0" fontId="16" fillId="3" borderId="9" xfId="0" applyFont="1" applyFill="1" applyBorder="1" applyAlignment="1">
      <alignment wrapText="1" shrinkToFit="1"/>
    </xf>
    <xf numFmtId="0" fontId="16" fillId="3" borderId="11" xfId="0" applyFont="1" applyFill="1" applyBorder="1" applyAlignment="1">
      <alignment wrapText="1" shrinkToFit="1"/>
    </xf>
    <xf numFmtId="0" fontId="13" fillId="3" borderId="7" xfId="0" applyFont="1" applyFill="1" applyBorder="1"/>
    <xf numFmtId="0" fontId="13" fillId="3" borderId="8" xfId="0" applyFont="1" applyFill="1" applyBorder="1"/>
    <xf numFmtId="164" fontId="13" fillId="3" borderId="7" xfId="0" applyNumberFormat="1" applyFont="1" applyFill="1" applyBorder="1"/>
    <xf numFmtId="0" fontId="13" fillId="3" borderId="13" xfId="0" applyFont="1" applyFill="1" applyBorder="1"/>
    <xf numFmtId="0" fontId="13" fillId="3" borderId="9" xfId="0" applyFont="1" applyFill="1" applyBorder="1"/>
    <xf numFmtId="0" fontId="13" fillId="3" borderId="11" xfId="0" applyFont="1" applyFill="1" applyBorder="1"/>
    <xf numFmtId="1" fontId="16" fillId="0" borderId="0" xfId="0" applyNumberFormat="1" applyFont="1" applyAlignment="1">
      <alignment wrapText="1" shrinkToFit="1"/>
    </xf>
    <xf numFmtId="0" fontId="16" fillId="0" borderId="0" xfId="0" applyFont="1" applyAlignment="1">
      <alignment wrapText="1" shrinkToFit="1"/>
    </xf>
    <xf numFmtId="0" fontId="16" fillId="0" borderId="8" xfId="0" applyFont="1" applyBorder="1" applyAlignment="1">
      <alignment wrapText="1" shrinkToFit="1"/>
    </xf>
    <xf numFmtId="1" fontId="16" fillId="0" borderId="0" xfId="0" applyNumberFormat="1" applyFont="1" applyAlignment="1">
      <alignment shrinkToFit="1"/>
    </xf>
    <xf numFmtId="0" fontId="16" fillId="0" borderId="0" xfId="0" applyFont="1" applyAlignment="1">
      <alignment shrinkToFit="1"/>
    </xf>
    <xf numFmtId="0" fontId="19" fillId="0" borderId="7" xfId="0" applyFont="1" applyBorder="1" applyAlignment="1">
      <alignment shrinkToFit="1"/>
    </xf>
    <xf numFmtId="0" fontId="6" fillId="0" borderId="7" xfId="0" applyFont="1" applyBorder="1"/>
    <xf numFmtId="166" fontId="6" fillId="0" borderId="7" xfId="0" applyNumberFormat="1" applyFont="1" applyBorder="1" applyAlignment="1">
      <alignment horizontal="right"/>
    </xf>
    <xf numFmtId="0" fontId="7" fillId="3" borderId="8" xfId="0" applyFont="1" applyFill="1" applyBorder="1" applyAlignment="1">
      <alignment wrapText="1" shrinkToFit="1"/>
    </xf>
    <xf numFmtId="164" fontId="13" fillId="3" borderId="7" xfId="0" applyNumberFormat="1" applyFont="1" applyFill="1" applyBorder="1" applyAlignment="1">
      <alignment horizontal="right"/>
    </xf>
    <xf numFmtId="164" fontId="7" fillId="3" borderId="7" xfId="0" applyNumberFormat="1" applyFont="1" applyFill="1" applyBorder="1" applyAlignment="1">
      <alignment horizontal="right" shrinkToFit="1"/>
    </xf>
    <xf numFmtId="164" fontId="14" fillId="3" borderId="12" xfId="0" applyNumberFormat="1" applyFont="1" applyFill="1" applyBorder="1"/>
    <xf numFmtId="164" fontId="14" fillId="2" borderId="1" xfId="1" applyNumberFormat="1" applyFont="1" applyFill="1" applyBorder="1"/>
    <xf numFmtId="164" fontId="14" fillId="3" borderId="12" xfId="1" applyNumberFormat="1" applyFont="1" applyFill="1" applyBorder="1"/>
    <xf numFmtId="1" fontId="6" fillId="0" borderId="0" xfId="0" applyNumberFormat="1" applyFont="1" applyAlignment="1">
      <alignment wrapText="1" shrinkToFit="1"/>
    </xf>
    <xf numFmtId="0" fontId="6" fillId="0" borderId="0" xfId="0" applyFont="1" applyAlignment="1">
      <alignment wrapText="1" shrinkToFit="1"/>
    </xf>
    <xf numFmtId="1" fontId="9" fillId="0" borderId="0" xfId="3" applyNumberFormat="1" applyFont="1" applyAlignment="1" applyProtection="1">
      <alignment horizontal="right"/>
      <protection locked="0"/>
    </xf>
    <xf numFmtId="1" fontId="0" fillId="0" borderId="0" xfId="0" applyNumberFormat="1"/>
    <xf numFmtId="0" fontId="8" fillId="0" borderId="0" xfId="0" applyFont="1" applyAlignment="1" applyProtection="1">
      <alignment horizontal="right"/>
      <protection locked="0"/>
    </xf>
    <xf numFmtId="166" fontId="7" fillId="0" borderId="7" xfId="0" applyNumberFormat="1" applyFont="1" applyBorder="1" applyAlignment="1" applyProtection="1">
      <alignment horizontal="right" vertical="top"/>
      <protection locked="0"/>
    </xf>
    <xf numFmtId="1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164" fontId="7" fillId="0" borderId="0" xfId="2" applyFont="1" applyAlignment="1">
      <alignment vertical="top"/>
    </xf>
    <xf numFmtId="0" fontId="7" fillId="0" borderId="0" xfId="0" applyFont="1" applyAlignment="1">
      <alignment horizontal="left" wrapText="1"/>
    </xf>
    <xf numFmtId="0" fontId="6" fillId="0" borderId="7" xfId="0" applyFont="1" applyBorder="1" applyAlignment="1">
      <alignment shrinkToFit="1"/>
    </xf>
    <xf numFmtId="0" fontId="15" fillId="0" borderId="7" xfId="0" applyFont="1" applyBorder="1" applyAlignment="1">
      <alignment horizontal="left"/>
    </xf>
    <xf numFmtId="166" fontId="10" fillId="2" borderId="12" xfId="0" applyNumberFormat="1" applyFont="1" applyFill="1" applyBorder="1" applyAlignment="1" applyProtection="1">
      <alignment horizontal="left"/>
      <protection locked="0"/>
    </xf>
    <xf numFmtId="1" fontId="20" fillId="2" borderId="1" xfId="3" applyNumberFormat="1" applyFont="1" applyFill="1" applyBorder="1" applyAlignment="1" applyProtection="1">
      <alignment horizontal="right"/>
      <protection locked="0"/>
    </xf>
    <xf numFmtId="0" fontId="10" fillId="2" borderId="1" xfId="0" applyFont="1" applyFill="1" applyBorder="1" applyAlignment="1" applyProtection="1">
      <alignment horizontal="right"/>
      <protection locked="0"/>
    </xf>
    <xf numFmtId="0" fontId="10" fillId="2" borderId="1" xfId="0" applyFont="1" applyFill="1" applyBorder="1" applyProtection="1">
      <protection locked="0"/>
    </xf>
    <xf numFmtId="164" fontId="10" fillId="2" borderId="1" xfId="2" applyFont="1" applyFill="1" applyBorder="1"/>
    <xf numFmtId="166" fontId="10" fillId="4" borderId="12" xfId="0" applyNumberFormat="1" applyFont="1" applyFill="1" applyBorder="1" applyAlignment="1" applyProtection="1">
      <alignment horizontal="left"/>
      <protection locked="0"/>
    </xf>
    <xf numFmtId="166" fontId="10" fillId="4" borderId="1" xfId="0" applyNumberFormat="1" applyFont="1" applyFill="1" applyBorder="1" applyAlignment="1" applyProtection="1">
      <alignment horizontal="left"/>
      <protection locked="0"/>
    </xf>
    <xf numFmtId="0" fontId="10" fillId="4" borderId="1" xfId="0" applyFont="1" applyFill="1" applyBorder="1" applyAlignment="1" applyProtection="1">
      <alignment horizontal="right"/>
      <protection locked="0"/>
    </xf>
    <xf numFmtId="0" fontId="10" fillId="4" borderId="1" xfId="0" applyFont="1" applyFill="1" applyBorder="1" applyProtection="1">
      <protection locked="0"/>
    </xf>
    <xf numFmtId="164" fontId="10" fillId="4" borderId="1" xfId="0" applyNumberFormat="1" applyFont="1" applyFill="1" applyBorder="1"/>
    <xf numFmtId="0" fontId="21" fillId="5" borderId="13" xfId="0" applyFont="1" applyFill="1" applyBorder="1"/>
    <xf numFmtId="164" fontId="10" fillId="3" borderId="12" xfId="2" applyFont="1" applyFill="1" applyBorder="1"/>
    <xf numFmtId="164" fontId="10" fillId="5" borderId="12" xfId="0" applyNumberFormat="1" applyFont="1" applyFill="1" applyBorder="1"/>
    <xf numFmtId="0" fontId="22" fillId="0" borderId="0" xfId="0" applyFont="1"/>
    <xf numFmtId="0" fontId="0" fillId="2" borderId="7" xfId="0" applyFill="1" applyBorder="1"/>
    <xf numFmtId="0" fontId="0" fillId="2" borderId="0" xfId="0" applyFill="1"/>
    <xf numFmtId="0" fontId="0" fillId="2" borderId="10" xfId="0" applyFill="1" applyBorder="1"/>
    <xf numFmtId="0" fontId="17" fillId="2" borderId="12" xfId="0" applyFont="1" applyFill="1" applyBorder="1"/>
    <xf numFmtId="0" fontId="17" fillId="2" borderId="1" xfId="0" applyFont="1" applyFill="1" applyBorder="1"/>
    <xf numFmtId="164" fontId="17" fillId="2" borderId="1" xfId="1" applyNumberFormat="1" applyFont="1" applyFill="1" applyBorder="1"/>
    <xf numFmtId="0" fontId="17" fillId="2" borderId="13" xfId="0" applyFont="1" applyFill="1" applyBorder="1"/>
    <xf numFmtId="0" fontId="23" fillId="0" borderId="7" xfId="0" applyFont="1" applyBorder="1"/>
    <xf numFmtId="0" fontId="23" fillId="0" borderId="0" xfId="0" applyFont="1"/>
    <xf numFmtId="164" fontId="17" fillId="2" borderId="1" xfId="0" applyNumberFormat="1" applyFont="1" applyFill="1" applyBorder="1"/>
    <xf numFmtId="0" fontId="17" fillId="2" borderId="14" xfId="0" applyFont="1" applyFill="1" applyBorder="1"/>
    <xf numFmtId="0" fontId="23" fillId="2" borderId="15" xfId="0" applyFont="1" applyFill="1" applyBorder="1"/>
    <xf numFmtId="164" fontId="17" fillId="2" borderId="15" xfId="0" applyNumberFormat="1" applyFont="1" applyFill="1" applyBorder="1"/>
    <xf numFmtId="0" fontId="17" fillId="2" borderId="17" xfId="0" applyFont="1" applyFill="1" applyBorder="1"/>
    <xf numFmtId="0" fontId="17" fillId="2" borderId="18" xfId="0" applyFont="1" applyFill="1" applyBorder="1"/>
    <xf numFmtId="0" fontId="17" fillId="2" borderId="9" xfId="0" applyFont="1" applyFill="1" applyBorder="1"/>
    <xf numFmtId="0" fontId="24" fillId="2" borderId="2" xfId="0" applyFont="1" applyFill="1" applyBorder="1"/>
    <xf numFmtId="0" fontId="0" fillId="2" borderId="3" xfId="0" applyFill="1" applyBorder="1"/>
    <xf numFmtId="164" fontId="13" fillId="3" borderId="7" xfId="0" applyNumberFormat="1" applyFont="1" applyFill="1" applyBorder="1" applyAlignment="1">
      <alignment vertical="center"/>
    </xf>
    <xf numFmtId="0" fontId="13" fillId="3" borderId="8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" fontId="26" fillId="0" borderId="0" xfId="0" applyNumberFormat="1" applyFont="1"/>
    <xf numFmtId="0" fontId="7" fillId="0" borderId="0" xfId="0" applyFont="1" applyAlignment="1" applyProtection="1">
      <alignment vertical="center"/>
      <protection locked="0"/>
    </xf>
    <xf numFmtId="0" fontId="17" fillId="2" borderId="16" xfId="0" applyFont="1" applyFill="1" applyBorder="1"/>
    <xf numFmtId="0" fontId="0" fillId="3" borderId="11" xfId="0" applyFill="1" applyBorder="1"/>
    <xf numFmtId="0" fontId="13" fillId="0" borderId="0" xfId="0" applyFont="1"/>
    <xf numFmtId="0" fontId="27" fillId="0" borderId="0" xfId="0" applyFont="1" applyProtection="1">
      <protection locked="0"/>
    </xf>
    <xf numFmtId="0" fontId="28" fillId="3" borderId="8" xfId="0" applyFont="1" applyFill="1" applyBorder="1" applyAlignment="1">
      <alignment wrapText="1" shrinkToFit="1"/>
    </xf>
    <xf numFmtId="0" fontId="28" fillId="0" borderId="0" xfId="0" applyFont="1"/>
    <xf numFmtId="0" fontId="28" fillId="0" borderId="0" xfId="0" applyFont="1" applyProtection="1">
      <protection locked="0"/>
    </xf>
    <xf numFmtId="166" fontId="28" fillId="0" borderId="7" xfId="0" applyNumberFormat="1" applyFont="1" applyBorder="1" applyAlignment="1" applyProtection="1">
      <alignment horizontal="right"/>
      <protection locked="0"/>
    </xf>
    <xf numFmtId="14" fontId="0" fillId="0" borderId="0" xfId="0" applyNumberFormat="1"/>
    <xf numFmtId="44" fontId="0" fillId="0" borderId="0" xfId="0" applyNumberFormat="1"/>
    <xf numFmtId="0" fontId="27" fillId="0" borderId="0" xfId="0" applyFont="1"/>
    <xf numFmtId="0" fontId="29" fillId="0" borderId="0" xfId="0" applyFont="1" applyAlignment="1" applyProtection="1">
      <alignment horizontal="right"/>
      <protection locked="0"/>
    </xf>
    <xf numFmtId="0" fontId="14" fillId="2" borderId="19" xfId="0" applyFont="1" applyFill="1" applyBorder="1"/>
    <xf numFmtId="0" fontId="14" fillId="2" borderId="20" xfId="0" applyFont="1" applyFill="1" applyBorder="1"/>
    <xf numFmtId="164" fontId="14" fillId="2" borderId="20" xfId="1" applyNumberFormat="1" applyFont="1" applyFill="1" applyBorder="1"/>
    <xf numFmtId="0" fontId="13" fillId="3" borderId="21" xfId="0" applyFont="1" applyFill="1" applyBorder="1"/>
    <xf numFmtId="0" fontId="0" fillId="0" borderId="4" xfId="0" applyBorder="1"/>
    <xf numFmtId="0" fontId="0" fillId="0" borderId="5" xfId="0" applyBorder="1"/>
    <xf numFmtId="0" fontId="13" fillId="3" borderId="4" xfId="0" applyFont="1" applyFill="1" applyBorder="1"/>
    <xf numFmtId="0" fontId="13" fillId="3" borderId="6" xfId="0" applyFont="1" applyFill="1" applyBorder="1"/>
    <xf numFmtId="1" fontId="7" fillId="0" borderId="0" xfId="3" applyNumberFormat="1" applyFont="1" applyAlignment="1" applyProtection="1">
      <alignment horizontal="right"/>
      <protection locked="0"/>
    </xf>
    <xf numFmtId="164" fontId="7" fillId="0" borderId="0" xfId="2" applyFont="1" applyBorder="1" applyAlignment="1">
      <alignment horizontal="right"/>
    </xf>
    <xf numFmtId="164" fontId="7" fillId="0" borderId="0" xfId="2" applyFont="1" applyBorder="1"/>
    <xf numFmtId="14" fontId="7" fillId="0" borderId="0" xfId="0" applyNumberFormat="1" applyFont="1" applyProtection="1">
      <protection locked="0"/>
    </xf>
    <xf numFmtId="14" fontId="7" fillId="0" borderId="0" xfId="0" applyNumberFormat="1" applyFont="1" applyAlignment="1" applyProtection="1">
      <alignment horizontal="right"/>
      <protection locked="0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34" fillId="0" borderId="0" xfId="0" applyFont="1"/>
    <xf numFmtId="166" fontId="7" fillId="6" borderId="7" xfId="0" applyNumberFormat="1" applyFont="1" applyFill="1" applyBorder="1" applyAlignment="1" applyProtection="1">
      <alignment horizontal="right"/>
      <protection locked="0"/>
    </xf>
    <xf numFmtId="0" fontId="7" fillId="6" borderId="0" xfId="0" applyFont="1" applyFill="1" applyAlignment="1" applyProtection="1">
      <alignment horizontal="right"/>
      <protection locked="0"/>
    </xf>
    <xf numFmtId="0" fontId="7" fillId="6" borderId="0" xfId="0" applyFont="1" applyFill="1" applyProtection="1">
      <protection locked="0"/>
    </xf>
    <xf numFmtId="164" fontId="7" fillId="6" borderId="0" xfId="2" applyFont="1" applyFill="1"/>
    <xf numFmtId="1" fontId="7" fillId="6" borderId="0" xfId="0" applyNumberFormat="1" applyFont="1" applyFill="1"/>
    <xf numFmtId="0" fontId="7" fillId="6" borderId="0" xfId="0" applyFont="1" applyFill="1"/>
    <xf numFmtId="166" fontId="7" fillId="7" borderId="7" xfId="0" applyNumberFormat="1" applyFont="1" applyFill="1" applyBorder="1" applyAlignment="1">
      <alignment horizontal="right"/>
    </xf>
    <xf numFmtId="1" fontId="7" fillId="7" borderId="0" xfId="0" applyNumberFormat="1" applyFont="1" applyFill="1" applyAlignment="1">
      <alignment horizontal="right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164" fontId="7" fillId="7" borderId="0" xfId="2" applyFont="1" applyFill="1"/>
    <xf numFmtId="166" fontId="7" fillId="7" borderId="7" xfId="0" applyNumberFormat="1" applyFont="1" applyFill="1" applyBorder="1" applyAlignment="1" applyProtection="1">
      <alignment horizontal="right"/>
      <protection locked="0"/>
    </xf>
    <xf numFmtId="1" fontId="7" fillId="7" borderId="0" xfId="0" applyNumberFormat="1" applyFont="1" applyFill="1"/>
    <xf numFmtId="0" fontId="7" fillId="7" borderId="0" xfId="0" applyFont="1" applyFill="1" applyAlignment="1" applyProtection="1">
      <alignment horizontal="right"/>
      <protection locked="0"/>
    </xf>
    <xf numFmtId="0" fontId="7" fillId="7" borderId="0" xfId="0" applyFont="1" applyFill="1" applyProtection="1">
      <protection locked="0"/>
    </xf>
    <xf numFmtId="166" fontId="27" fillId="7" borderId="7" xfId="0" applyNumberFormat="1" applyFont="1" applyFill="1" applyBorder="1" applyAlignment="1" applyProtection="1">
      <alignment horizontal="right"/>
      <protection locked="0"/>
    </xf>
    <xf numFmtId="1" fontId="26" fillId="7" borderId="0" xfId="0" applyNumberFormat="1" applyFont="1" applyFill="1"/>
    <xf numFmtId="0" fontId="27" fillId="7" borderId="0" xfId="0" applyFont="1" applyFill="1" applyAlignment="1" applyProtection="1">
      <alignment horizontal="right"/>
      <protection locked="0"/>
    </xf>
    <xf numFmtId="0" fontId="27" fillId="7" borderId="0" xfId="0" applyFont="1" applyFill="1" applyProtection="1">
      <protection locked="0"/>
    </xf>
    <xf numFmtId="0" fontId="27" fillId="7" borderId="0" xfId="0" applyFont="1" applyFill="1"/>
    <xf numFmtId="164" fontId="27" fillId="7" borderId="0" xfId="2" applyFont="1" applyFill="1"/>
    <xf numFmtId="0" fontId="34" fillId="7" borderId="0" xfId="0" applyFont="1" applyFill="1"/>
    <xf numFmtId="166" fontId="7" fillId="7" borderId="7" xfId="3" applyNumberFormat="1" applyFont="1" applyFill="1" applyBorder="1" applyAlignment="1" applyProtection="1">
      <alignment horizontal="right"/>
      <protection locked="0"/>
    </xf>
    <xf numFmtId="1" fontId="9" fillId="7" borderId="0" xfId="3" applyNumberFormat="1" applyFont="1" applyFill="1" applyAlignment="1" applyProtection="1">
      <alignment horizontal="right"/>
      <protection locked="0"/>
    </xf>
    <xf numFmtId="0" fontId="7" fillId="7" borderId="0" xfId="3" applyFont="1" applyFill="1" applyAlignment="1" applyProtection="1">
      <alignment horizontal="right"/>
      <protection locked="0"/>
    </xf>
    <xf numFmtId="0" fontId="7" fillId="7" borderId="0" xfId="3" applyFont="1" applyFill="1" applyProtection="1">
      <protection locked="0"/>
    </xf>
    <xf numFmtId="1" fontId="0" fillId="7" borderId="0" xfId="0" applyNumberFormat="1" applyFill="1"/>
    <xf numFmtId="0" fontId="8" fillId="7" borderId="0" xfId="0" applyFont="1" applyFill="1" applyAlignment="1" applyProtection="1">
      <alignment horizontal="right"/>
      <protection locked="0"/>
    </xf>
    <xf numFmtId="0" fontId="0" fillId="7" borderId="0" xfId="0" applyFill="1"/>
    <xf numFmtId="166" fontId="7" fillId="7" borderId="7" xfId="0" applyNumberFormat="1" applyFont="1" applyFill="1" applyBorder="1" applyAlignment="1" applyProtection="1">
      <alignment horizontal="right" vertical="center"/>
      <protection locked="0"/>
    </xf>
    <xf numFmtId="1" fontId="0" fillId="7" borderId="0" xfId="0" applyNumberFormat="1" applyFill="1" applyAlignment="1">
      <alignment vertical="center"/>
    </xf>
    <xf numFmtId="0" fontId="7" fillId="7" borderId="0" xfId="0" applyFont="1" applyFill="1" applyAlignment="1" applyProtection="1">
      <alignment horizontal="right" vertical="center"/>
      <protection locked="0"/>
    </xf>
    <xf numFmtId="0" fontId="8" fillId="7" borderId="0" xfId="0" applyFont="1" applyFill="1" applyAlignment="1" applyProtection="1">
      <alignment horizontal="right" vertical="center"/>
      <protection locked="0"/>
    </xf>
    <xf numFmtId="0" fontId="7" fillId="7" borderId="0" xfId="0" applyFont="1" applyFill="1" applyAlignment="1" applyProtection="1">
      <alignment vertical="center"/>
      <protection locked="0"/>
    </xf>
    <xf numFmtId="0" fontId="0" fillId="7" borderId="0" xfId="0" applyFill="1" applyAlignment="1">
      <alignment vertical="center"/>
    </xf>
    <xf numFmtId="0" fontId="7" fillId="7" borderId="0" xfId="0" applyFont="1" applyFill="1" applyAlignment="1" applyProtection="1">
      <alignment vertical="center" wrapText="1"/>
      <protection locked="0"/>
    </xf>
    <xf numFmtId="164" fontId="7" fillId="7" borderId="0" xfId="2" applyFont="1" applyFill="1" applyAlignment="1">
      <alignment vertical="center"/>
    </xf>
    <xf numFmtId="0" fontId="33" fillId="7" borderId="0" xfId="0" applyFont="1" applyFill="1"/>
    <xf numFmtId="1" fontId="29" fillId="7" borderId="0" xfId="0" applyNumberFormat="1" applyFont="1" applyFill="1"/>
    <xf numFmtId="0" fontId="29" fillId="7" borderId="0" xfId="0" applyFont="1" applyFill="1"/>
    <xf numFmtId="166" fontId="7" fillId="7" borderId="7" xfId="0" applyNumberFormat="1" applyFont="1" applyFill="1" applyBorder="1" applyAlignment="1" applyProtection="1">
      <alignment horizontal="right" vertical="top"/>
      <protection locked="0"/>
    </xf>
    <xf numFmtId="1" fontId="7" fillId="7" borderId="0" xfId="0" applyNumberFormat="1" applyFont="1" applyFill="1" applyAlignment="1">
      <alignment vertical="top"/>
    </xf>
    <xf numFmtId="0" fontId="7" fillId="7" borderId="0" xfId="0" applyFont="1" applyFill="1" applyAlignment="1">
      <alignment vertical="top"/>
    </xf>
    <xf numFmtId="0" fontId="7" fillId="7" borderId="0" xfId="0" applyFont="1" applyFill="1" applyAlignment="1">
      <alignment horizontal="left" vertical="top" wrapText="1"/>
    </xf>
    <xf numFmtId="164" fontId="7" fillId="7" borderId="0" xfId="2" applyFont="1" applyFill="1" applyAlignment="1">
      <alignment vertical="top"/>
    </xf>
    <xf numFmtId="166" fontId="7" fillId="8" borderId="7" xfId="0" applyNumberFormat="1" applyFont="1" applyFill="1" applyBorder="1" applyAlignment="1">
      <alignment horizontal="right"/>
    </xf>
    <xf numFmtId="1" fontId="7" fillId="8" borderId="0" xfId="0" applyNumberFormat="1" applyFont="1" applyFill="1" applyAlignment="1">
      <alignment horizontal="right"/>
    </xf>
    <xf numFmtId="0" fontId="7" fillId="8" borderId="0" xfId="0" applyFont="1" applyFill="1" applyAlignment="1">
      <alignment horizontal="right"/>
    </xf>
    <xf numFmtId="0" fontId="7" fillId="8" borderId="0" xfId="0" applyFont="1" applyFill="1"/>
    <xf numFmtId="164" fontId="7" fillId="8" borderId="0" xfId="2" applyFont="1" applyFill="1"/>
    <xf numFmtId="166" fontId="7" fillId="8" borderId="7" xfId="0" applyNumberFormat="1" applyFont="1" applyFill="1" applyBorder="1" applyAlignment="1" applyProtection="1">
      <alignment horizontal="right"/>
      <protection locked="0"/>
    </xf>
    <xf numFmtId="1" fontId="9" fillId="8" borderId="0" xfId="3" applyNumberFormat="1" applyFont="1" applyFill="1" applyAlignment="1" applyProtection="1">
      <alignment horizontal="right"/>
      <protection locked="0"/>
    </xf>
    <xf numFmtId="0" fontId="7" fillId="8" borderId="0" xfId="0" applyFont="1" applyFill="1" applyAlignment="1" applyProtection="1">
      <alignment horizontal="right"/>
      <protection locked="0"/>
    </xf>
    <xf numFmtId="0" fontId="7" fillId="8" borderId="0" xfId="0" applyFont="1" applyFill="1" applyProtection="1">
      <protection locked="0"/>
    </xf>
    <xf numFmtId="1" fontId="7" fillId="8" borderId="0" xfId="0" applyNumberFormat="1" applyFont="1" applyFill="1"/>
    <xf numFmtId="166" fontId="7" fillId="9" borderId="7" xfId="0" applyNumberFormat="1" applyFont="1" applyFill="1" applyBorder="1" applyAlignment="1">
      <alignment horizontal="right"/>
    </xf>
    <xf numFmtId="0" fontId="7" fillId="9" borderId="0" xfId="0" applyFont="1" applyFill="1"/>
    <xf numFmtId="164" fontId="7" fillId="9" borderId="0" xfId="2" applyFont="1" applyFill="1"/>
    <xf numFmtId="1" fontId="7" fillId="9" borderId="0" xfId="0" applyNumberFormat="1" applyFont="1" applyFill="1"/>
    <xf numFmtId="15" fontId="7" fillId="10" borderId="7" xfId="0" applyNumberFormat="1" applyFont="1" applyFill="1" applyBorder="1"/>
    <xf numFmtId="1" fontId="9" fillId="10" borderId="0" xfId="3" applyNumberFormat="1" applyFont="1" applyFill="1" applyAlignment="1" applyProtection="1">
      <alignment horizontal="right"/>
      <protection locked="0"/>
    </xf>
    <xf numFmtId="0" fontId="7" fillId="10" borderId="0" xfId="0" applyFont="1" applyFill="1" applyAlignment="1" applyProtection="1">
      <alignment horizontal="right"/>
      <protection locked="0"/>
    </xf>
    <xf numFmtId="0" fontId="7" fillId="10" borderId="0" xfId="0" applyFont="1" applyFill="1" applyProtection="1">
      <protection locked="0"/>
    </xf>
    <xf numFmtId="164" fontId="7" fillId="10" borderId="0" xfId="2" applyFont="1" applyFill="1"/>
    <xf numFmtId="166" fontId="7" fillId="10" borderId="7" xfId="0" applyNumberFormat="1" applyFont="1" applyFill="1" applyBorder="1" applyAlignment="1" applyProtection="1">
      <alignment horizontal="right"/>
      <protection locked="0"/>
    </xf>
    <xf numFmtId="166" fontId="7" fillId="11" borderId="7" xfId="3" applyNumberFormat="1" applyFont="1" applyFill="1" applyBorder="1" applyAlignment="1" applyProtection="1">
      <alignment horizontal="right"/>
      <protection locked="0"/>
    </xf>
    <xf numFmtId="1" fontId="9" fillId="11" borderId="0" xfId="3" applyNumberFormat="1" applyFont="1" applyFill="1" applyAlignment="1" applyProtection="1">
      <alignment horizontal="right"/>
      <protection locked="0"/>
    </xf>
    <xf numFmtId="0" fontId="7" fillId="11" borderId="0" xfId="3" applyFont="1" applyFill="1" applyAlignment="1" applyProtection="1">
      <alignment horizontal="right"/>
      <protection locked="0"/>
    </xf>
    <xf numFmtId="0" fontId="7" fillId="11" borderId="0" xfId="3" applyFont="1" applyFill="1" applyProtection="1">
      <protection locked="0"/>
    </xf>
    <xf numFmtId="0" fontId="7" fillId="11" borderId="0" xfId="0" applyFont="1" applyFill="1" applyProtection="1">
      <protection locked="0"/>
    </xf>
    <xf numFmtId="164" fontId="7" fillId="11" borderId="0" xfId="2" applyFont="1" applyFill="1"/>
    <xf numFmtId="166" fontId="7" fillId="11" borderId="7" xfId="0" applyNumberFormat="1" applyFont="1" applyFill="1" applyBorder="1" applyAlignment="1" applyProtection="1">
      <alignment horizontal="right"/>
      <protection locked="0"/>
    </xf>
    <xf numFmtId="0" fontId="7" fillId="11" borderId="0" xfId="0" applyFont="1" applyFill="1" applyAlignment="1" applyProtection="1">
      <alignment horizontal="right"/>
      <protection locked="0"/>
    </xf>
    <xf numFmtId="1" fontId="7" fillId="11" borderId="0" xfId="0" applyNumberFormat="1" applyFont="1" applyFill="1"/>
    <xf numFmtId="0" fontId="7" fillId="11" borderId="0" xfId="0" applyFont="1" applyFill="1"/>
    <xf numFmtId="0" fontId="34" fillId="11" borderId="0" xfId="0" applyFont="1" applyFill="1" applyAlignment="1" applyProtection="1">
      <alignment horizontal="right"/>
      <protection locked="0"/>
    </xf>
    <xf numFmtId="166" fontId="7" fillId="11" borderId="7" xfId="0" applyNumberFormat="1" applyFont="1" applyFill="1" applyBorder="1" applyAlignment="1" applyProtection="1">
      <alignment horizontal="right" vertical="center"/>
      <protection locked="0"/>
    </xf>
    <xf numFmtId="1" fontId="7" fillId="11" borderId="0" xfId="0" applyNumberFormat="1" applyFont="1" applyFill="1" applyAlignment="1">
      <alignment vertical="center"/>
    </xf>
    <xf numFmtId="0" fontId="7" fillId="11" borderId="0" xfId="0" applyFont="1" applyFill="1" applyAlignment="1">
      <alignment vertical="center"/>
    </xf>
    <xf numFmtId="0" fontId="7" fillId="11" borderId="0" xfId="0" applyFont="1" applyFill="1" applyAlignment="1">
      <alignment horizontal="left" vertical="center"/>
    </xf>
    <xf numFmtId="0" fontId="7" fillId="11" borderId="0" xfId="0" applyFont="1" applyFill="1" applyAlignment="1">
      <alignment horizontal="left" vertical="center" wrapText="1"/>
    </xf>
    <xf numFmtId="164" fontId="7" fillId="11" borderId="0" xfId="2" applyFont="1" applyFill="1" applyAlignment="1">
      <alignment vertical="center"/>
    </xf>
    <xf numFmtId="166" fontId="7" fillId="12" borderId="7" xfId="0" applyNumberFormat="1" applyFont="1" applyFill="1" applyBorder="1" applyAlignment="1" applyProtection="1">
      <alignment horizontal="right"/>
      <protection locked="0"/>
    </xf>
    <xf numFmtId="1" fontId="9" fillId="12" borderId="0" xfId="3" applyNumberFormat="1" applyFont="1" applyFill="1" applyAlignment="1" applyProtection="1">
      <alignment horizontal="right"/>
      <protection locked="0"/>
    </xf>
    <xf numFmtId="0" fontId="7" fillId="12" borderId="0" xfId="0" applyFont="1" applyFill="1" applyAlignment="1" applyProtection="1">
      <alignment horizontal="right"/>
      <protection locked="0"/>
    </xf>
    <xf numFmtId="0" fontId="7" fillId="12" borderId="0" xfId="0" applyFont="1" applyFill="1" applyProtection="1">
      <protection locked="0"/>
    </xf>
    <xf numFmtId="164" fontId="7" fillId="12" borderId="0" xfId="2" applyFont="1" applyFill="1"/>
    <xf numFmtId="166" fontId="7" fillId="13" borderId="7" xfId="0" applyNumberFormat="1" applyFont="1" applyFill="1" applyBorder="1" applyAlignment="1" applyProtection="1">
      <alignment horizontal="right"/>
      <protection locked="0"/>
    </xf>
    <xf numFmtId="1" fontId="7" fillId="13" borderId="0" xfId="0" applyNumberFormat="1" applyFont="1" applyFill="1"/>
    <xf numFmtId="0" fontId="7" fillId="13" borderId="0" xfId="0" applyFont="1" applyFill="1" applyAlignment="1" applyProtection="1">
      <alignment horizontal="right"/>
      <protection locked="0"/>
    </xf>
    <xf numFmtId="0" fontId="7" fillId="13" borderId="0" xfId="0" applyFont="1" applyFill="1" applyProtection="1">
      <protection locked="0"/>
    </xf>
    <xf numFmtId="0" fontId="7" fillId="13" borderId="0" xfId="0" applyFont="1" applyFill="1"/>
    <xf numFmtId="164" fontId="7" fillId="13" borderId="0" xfId="2" applyFont="1" applyFill="1"/>
    <xf numFmtId="164" fontId="7" fillId="0" borderId="0" xfId="2" applyFont="1" applyFill="1"/>
    <xf numFmtId="15" fontId="7" fillId="0" borderId="7" xfId="0" applyNumberFormat="1" applyFont="1" applyBorder="1"/>
    <xf numFmtId="166" fontId="26" fillId="0" borderId="7" xfId="0" applyNumberFormat="1" applyFont="1" applyBorder="1" applyAlignment="1" applyProtection="1">
      <alignment horizontal="right"/>
      <protection locked="0"/>
    </xf>
    <xf numFmtId="1" fontId="27" fillId="0" borderId="0" xfId="0" applyNumberFormat="1" applyFont="1"/>
    <xf numFmtId="0" fontId="26" fillId="0" borderId="0" xfId="0" applyFont="1"/>
    <xf numFmtId="164" fontId="27" fillId="0" borderId="0" xfId="2" applyFont="1" applyFill="1"/>
    <xf numFmtId="1" fontId="29" fillId="0" borderId="0" xfId="0" applyNumberFormat="1" applyFont="1"/>
    <xf numFmtId="0" fontId="29" fillId="0" borderId="0" xfId="0" applyFont="1"/>
    <xf numFmtId="0" fontId="0" fillId="14" borderId="0" xfId="0" applyFill="1" applyAlignment="1">
      <alignment wrapText="1"/>
    </xf>
    <xf numFmtId="166" fontId="7" fillId="0" borderId="7" xfId="0" applyNumberFormat="1" applyFont="1" applyBorder="1" applyAlignment="1" applyProtection="1">
      <alignment horizontal="right" vertical="center"/>
      <protection locked="0"/>
    </xf>
    <xf numFmtId="1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64" fontId="7" fillId="0" borderId="0" xfId="2" applyFont="1" applyFill="1" applyAlignment="1">
      <alignment vertical="center"/>
    </xf>
    <xf numFmtId="166" fontId="7" fillId="13" borderId="7" xfId="0" applyNumberFormat="1" applyFont="1" applyFill="1" applyBorder="1" applyAlignment="1">
      <alignment horizontal="right"/>
    </xf>
    <xf numFmtId="1" fontId="7" fillId="13" borderId="0" xfId="0" applyNumberFormat="1" applyFont="1" applyFill="1" applyAlignment="1">
      <alignment horizontal="right"/>
    </xf>
    <xf numFmtId="0" fontId="0" fillId="9" borderId="0" xfId="0" applyFill="1"/>
    <xf numFmtId="0" fontId="0" fillId="8" borderId="0" xfId="0" applyFill="1"/>
    <xf numFmtId="0" fontId="0" fillId="12" borderId="0" xfId="0" applyFill="1"/>
    <xf numFmtId="0" fontId="0" fillId="10" borderId="0" xfId="0" applyFill="1"/>
    <xf numFmtId="0" fontId="0" fillId="11" borderId="0" xfId="0" applyFill="1"/>
    <xf numFmtId="164" fontId="27" fillId="3" borderId="7" xfId="0" applyNumberFormat="1" applyFont="1" applyFill="1" applyBorder="1"/>
    <xf numFmtId="0" fontId="13" fillId="0" borderId="8" xfId="0" applyFont="1" applyBorder="1"/>
    <xf numFmtId="164" fontId="13" fillId="3" borderId="7" xfId="2" applyFont="1" applyFill="1" applyBorder="1"/>
    <xf numFmtId="15" fontId="13" fillId="16" borderId="7" xfId="0" applyNumberFormat="1" applyFont="1" applyFill="1" applyBorder="1"/>
    <xf numFmtId="0" fontId="13" fillId="16" borderId="0" xfId="0" applyFont="1" applyFill="1"/>
    <xf numFmtId="0" fontId="27" fillId="16" borderId="0" xfId="0" applyFont="1" applyFill="1" applyProtection="1">
      <protection locked="0"/>
    </xf>
    <xf numFmtId="167" fontId="13" fillId="16" borderId="0" xfId="0" applyNumberFormat="1" applyFont="1" applyFill="1"/>
    <xf numFmtId="0" fontId="7" fillId="15" borderId="7" xfId="0" applyFont="1" applyFill="1" applyBorder="1" applyAlignment="1">
      <alignment vertical="center"/>
    </xf>
    <xf numFmtId="1" fontId="7" fillId="15" borderId="0" xfId="0" applyNumberFormat="1" applyFont="1" applyFill="1" applyAlignment="1">
      <alignment horizontal="right" vertical="center"/>
    </xf>
    <xf numFmtId="0" fontId="7" fillId="15" borderId="0" xfId="0" applyFont="1" applyFill="1" applyAlignment="1">
      <alignment vertical="center"/>
    </xf>
    <xf numFmtId="164" fontId="7" fillId="15" borderId="0" xfId="2" applyFont="1" applyFill="1" applyAlignment="1">
      <alignment vertical="center"/>
    </xf>
    <xf numFmtId="0" fontId="7" fillId="0" borderId="8" xfId="0" applyFont="1" applyBorder="1" applyAlignment="1">
      <alignment vertical="center"/>
    </xf>
    <xf numFmtId="1" fontId="27" fillId="6" borderId="0" xfId="0" applyNumberFormat="1" applyFont="1" applyFill="1" applyAlignment="1">
      <alignment vertical="center"/>
    </xf>
    <xf numFmtId="0" fontId="27" fillId="6" borderId="0" xfId="0" applyFont="1" applyFill="1" applyAlignment="1">
      <alignment vertical="center"/>
    </xf>
    <xf numFmtId="0" fontId="27" fillId="6" borderId="0" xfId="0" applyFont="1" applyFill="1" applyAlignment="1" applyProtection="1">
      <alignment vertical="center" wrapText="1"/>
      <protection locked="0"/>
    </xf>
    <xf numFmtId="164" fontId="36" fillId="6" borderId="0" xfId="2" applyFont="1" applyFill="1" applyAlignment="1">
      <alignment vertical="center"/>
    </xf>
    <xf numFmtId="166" fontId="27" fillId="6" borderId="7" xfId="0" applyNumberFormat="1" applyFont="1" applyFill="1" applyBorder="1" applyAlignment="1" applyProtection="1">
      <alignment horizontal="right" vertical="center"/>
      <protection locked="0"/>
    </xf>
    <xf numFmtId="164" fontId="27" fillId="6" borderId="0" xfId="2" applyFont="1" applyFill="1" applyAlignment="1">
      <alignment vertical="center"/>
    </xf>
    <xf numFmtId="0" fontId="35" fillId="6" borderId="0" xfId="0" applyFont="1" applyFill="1" applyAlignment="1">
      <alignment vertical="center"/>
    </xf>
    <xf numFmtId="166" fontId="27" fillId="8" borderId="7" xfId="0" applyNumberFormat="1" applyFont="1" applyFill="1" applyBorder="1" applyAlignment="1" applyProtection="1">
      <alignment horizontal="right" vertical="center"/>
      <protection locked="0"/>
    </xf>
    <xf numFmtId="1" fontId="27" fillId="8" borderId="0" xfId="0" applyNumberFormat="1" applyFont="1" applyFill="1" applyAlignment="1">
      <alignment vertical="center"/>
    </xf>
    <xf numFmtId="0" fontId="27" fillId="8" borderId="0" xfId="0" applyFont="1" applyFill="1" applyAlignment="1">
      <alignment vertical="center"/>
    </xf>
    <xf numFmtId="0" fontId="27" fillId="8" borderId="0" xfId="0" applyFont="1" applyFill="1" applyAlignment="1" applyProtection="1">
      <alignment vertical="center" wrapText="1"/>
      <protection locked="0"/>
    </xf>
    <xf numFmtId="0" fontId="35" fillId="8" borderId="0" xfId="0" applyFont="1" applyFill="1" applyAlignment="1">
      <alignment vertical="center"/>
    </xf>
    <xf numFmtId="164" fontId="27" fillId="8" borderId="0" xfId="2" applyFont="1" applyFill="1" applyAlignment="1">
      <alignment vertical="center"/>
    </xf>
    <xf numFmtId="164" fontId="36" fillId="8" borderId="0" xfId="2" applyFont="1" applyFill="1" applyAlignment="1">
      <alignment vertical="center"/>
    </xf>
    <xf numFmtId="0" fontId="8" fillId="0" borderId="8" xfId="0" applyFont="1" applyBorder="1" applyAlignment="1">
      <alignment vertical="center" wrapText="1"/>
    </xf>
    <xf numFmtId="0" fontId="27" fillId="3" borderId="8" xfId="0" applyFont="1" applyFill="1" applyBorder="1"/>
    <xf numFmtId="6" fontId="0" fillId="0" borderId="0" xfId="0" applyNumberFormat="1"/>
    <xf numFmtId="0" fontId="13" fillId="3" borderId="8" xfId="0" applyFont="1" applyFill="1" applyBorder="1" applyAlignment="1">
      <alignment horizontal="left" vertical="center"/>
    </xf>
    <xf numFmtId="0" fontId="7" fillId="0" borderId="0" xfId="0" applyFont="1" applyAlignment="1">
      <alignment wrapText="1"/>
    </xf>
    <xf numFmtId="0" fontId="34" fillId="0" borderId="0" xfId="0" applyFont="1" applyAlignment="1" applyProtection="1">
      <alignment horizontal="right"/>
      <protection locked="0"/>
    </xf>
    <xf numFmtId="0" fontId="40" fillId="6" borderId="0" xfId="0" applyFont="1" applyFill="1"/>
    <xf numFmtId="164" fontId="41" fillId="3" borderId="7" xfId="0" applyNumberFormat="1" applyFont="1" applyFill="1" applyBorder="1" applyAlignment="1">
      <alignment vertical="center"/>
    </xf>
    <xf numFmtId="0" fontId="45" fillId="0" borderId="8" xfId="0" applyFont="1" applyBorder="1" applyAlignment="1">
      <alignment vertical="center"/>
    </xf>
    <xf numFmtId="164" fontId="27" fillId="3" borderId="7" xfId="0" applyNumberFormat="1" applyFont="1" applyFill="1" applyBorder="1" applyAlignment="1">
      <alignment vertical="center"/>
    </xf>
    <xf numFmtId="164" fontId="13" fillId="0" borderId="7" xfId="0" applyNumberFormat="1" applyFont="1" applyBorder="1"/>
    <xf numFmtId="168" fontId="0" fillId="0" borderId="0" xfId="0" applyNumberFormat="1"/>
    <xf numFmtId="8" fontId="0" fillId="0" borderId="0" xfId="0" applyNumberFormat="1"/>
    <xf numFmtId="8" fontId="0" fillId="0" borderId="0" xfId="0" applyNumberFormat="1" applyAlignment="1">
      <alignment vertical="center"/>
    </xf>
    <xf numFmtId="166" fontId="27" fillId="7" borderId="7" xfId="0" applyNumberFormat="1" applyFont="1" applyFill="1" applyBorder="1" applyAlignment="1" applyProtection="1">
      <alignment horizontal="right" vertical="center"/>
      <protection locked="0"/>
    </xf>
    <xf numFmtId="1" fontId="27" fillId="7" borderId="0" xfId="0" applyNumberFormat="1" applyFont="1" applyFill="1" applyAlignment="1">
      <alignment vertical="center"/>
    </xf>
    <xf numFmtId="0" fontId="27" fillId="7" borderId="0" xfId="0" applyFont="1" applyFill="1" applyAlignment="1">
      <alignment vertical="center"/>
    </xf>
    <xf numFmtId="0" fontId="27" fillId="7" borderId="0" xfId="0" applyFont="1" applyFill="1" applyAlignment="1" applyProtection="1">
      <alignment vertical="center" wrapText="1"/>
      <protection locked="0"/>
    </xf>
    <xf numFmtId="0" fontId="35" fillId="7" borderId="0" xfId="0" applyFont="1" applyFill="1" applyAlignment="1">
      <alignment vertical="center"/>
    </xf>
    <xf numFmtId="164" fontId="27" fillId="7" borderId="0" xfId="2" applyFont="1" applyFill="1" applyAlignment="1">
      <alignment vertical="center"/>
    </xf>
    <xf numFmtId="164" fontId="36" fillId="7" borderId="0" xfId="2" applyFont="1" applyFill="1" applyAlignment="1">
      <alignment vertical="center"/>
    </xf>
    <xf numFmtId="168" fontId="0" fillId="0" borderId="0" xfId="0" applyNumberFormat="1" applyAlignment="1">
      <alignment vertical="center"/>
    </xf>
    <xf numFmtId="0" fontId="0" fillId="6" borderId="0" xfId="0" applyFill="1"/>
    <xf numFmtId="0" fontId="0" fillId="13" borderId="0" xfId="0" applyFill="1"/>
    <xf numFmtId="15" fontId="13" fillId="0" borderId="7" xfId="0" applyNumberFormat="1" applyFont="1" applyBorder="1"/>
    <xf numFmtId="167" fontId="13" fillId="0" borderId="0" xfId="0" applyNumberFormat="1" applyFont="1"/>
    <xf numFmtId="1" fontId="7" fillId="6" borderId="0" xfId="0" applyNumberFormat="1" applyFont="1" applyFill="1" applyAlignment="1">
      <alignment horizontal="right"/>
    </xf>
    <xf numFmtId="1" fontId="7" fillId="10" borderId="0" xfId="0" applyNumberFormat="1" applyFont="1" applyFill="1"/>
    <xf numFmtId="0" fontId="34" fillId="10" borderId="0" xfId="0" applyFont="1" applyFill="1" applyAlignment="1" applyProtection="1">
      <alignment horizontal="right"/>
      <protection locked="0"/>
    </xf>
    <xf numFmtId="0" fontId="7" fillId="10" borderId="0" xfId="0" applyFont="1" applyFill="1"/>
    <xf numFmtId="0" fontId="42" fillId="13" borderId="0" xfId="0" applyFont="1" applyFill="1" applyAlignment="1" applyProtection="1">
      <alignment vertical="center" wrapText="1"/>
      <protection locked="0"/>
    </xf>
    <xf numFmtId="166" fontId="42" fillId="13" borderId="7" xfId="0" applyNumberFormat="1" applyFont="1" applyFill="1" applyBorder="1" applyAlignment="1" applyProtection="1">
      <alignment horizontal="right" vertical="center"/>
      <protection locked="0"/>
    </xf>
    <xf numFmtId="1" fontId="42" fillId="13" borderId="0" xfId="0" applyNumberFormat="1" applyFont="1" applyFill="1" applyAlignment="1">
      <alignment vertical="center"/>
    </xf>
    <xf numFmtId="0" fontId="42" fillId="13" borderId="0" xfId="0" applyFont="1" applyFill="1" applyAlignment="1">
      <alignment vertical="center"/>
    </xf>
    <xf numFmtId="0" fontId="43" fillId="13" borderId="0" xfId="0" applyFont="1" applyFill="1" applyAlignment="1">
      <alignment vertical="center"/>
    </xf>
    <xf numFmtId="164" fontId="42" fillId="13" borderId="0" xfId="2" applyFont="1" applyFill="1" applyAlignment="1">
      <alignment vertical="center"/>
    </xf>
    <xf numFmtId="164" fontId="44" fillId="13" borderId="0" xfId="2" applyFont="1" applyFill="1" applyAlignment="1">
      <alignment vertical="center"/>
    </xf>
    <xf numFmtId="0" fontId="45" fillId="0" borderId="0" xfId="0" applyFont="1" applyAlignment="1">
      <alignment vertical="center"/>
    </xf>
    <xf numFmtId="166" fontId="27" fillId="0" borderId="7" xfId="0" applyNumberFormat="1" applyFont="1" applyBorder="1" applyAlignment="1">
      <alignment horizontal="right" vertical="center"/>
    </xf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vertical="center" wrapText="1"/>
    </xf>
    <xf numFmtId="0" fontId="46" fillId="0" borderId="0" xfId="0" applyFont="1" applyAlignment="1">
      <alignment vertical="center"/>
    </xf>
    <xf numFmtId="164" fontId="27" fillId="0" borderId="0" xfId="2" applyFont="1" applyFill="1" applyAlignment="1">
      <alignment vertical="center"/>
    </xf>
    <xf numFmtId="0" fontId="13" fillId="0" borderId="0" xfId="0" applyFont="1" applyAlignment="1">
      <alignment vertical="center"/>
    </xf>
    <xf numFmtId="0" fontId="27" fillId="0" borderId="8" xfId="0" applyFont="1" applyBorder="1" applyAlignment="1">
      <alignment vertical="center"/>
    </xf>
    <xf numFmtId="164" fontId="13" fillId="3" borderId="7" xfId="0" applyNumberFormat="1" applyFont="1" applyFill="1" applyBorder="1" applyAlignment="1">
      <alignment horizontal="right" vertical="center"/>
    </xf>
    <xf numFmtId="0" fontId="47" fillId="0" borderId="0" xfId="0" applyFont="1" applyAlignment="1">
      <alignment vertical="center"/>
    </xf>
    <xf numFmtId="0" fontId="48" fillId="0" borderId="0" xfId="0" applyFont="1" applyAlignment="1" applyProtection="1">
      <alignment horizontal="left"/>
      <protection locked="0"/>
    </xf>
    <xf numFmtId="0" fontId="0" fillId="14" borderId="0" xfId="0" applyFill="1"/>
    <xf numFmtId="0" fontId="48" fillId="6" borderId="0" xfId="0" applyFont="1" applyFill="1" applyAlignment="1" applyProtection="1">
      <alignment horizontal="left"/>
      <protection locked="0"/>
    </xf>
    <xf numFmtId="166" fontId="27" fillId="0" borderId="7" xfId="0" applyNumberFormat="1" applyFont="1" applyBorder="1" applyAlignment="1" applyProtection="1">
      <alignment horizontal="right" vertical="center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35" fillId="0" borderId="0" xfId="0" applyFont="1" applyAlignment="1">
      <alignment vertical="center"/>
    </xf>
    <xf numFmtId="164" fontId="36" fillId="0" borderId="0" xfId="2" applyFont="1" applyFill="1" applyAlignment="1">
      <alignment vertical="center"/>
    </xf>
    <xf numFmtId="166" fontId="42" fillId="0" borderId="7" xfId="0" applyNumberFormat="1" applyFont="1" applyBorder="1" applyAlignment="1" applyProtection="1">
      <alignment horizontal="right" vertical="center"/>
      <protection locked="0"/>
    </xf>
    <xf numFmtId="1" fontId="42" fillId="0" borderId="0" xfId="0" applyNumberFormat="1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 applyProtection="1">
      <alignment vertical="center" wrapText="1"/>
      <protection locked="0"/>
    </xf>
    <xf numFmtId="0" fontId="43" fillId="0" borderId="0" xfId="0" applyFont="1" applyAlignment="1">
      <alignment vertical="center"/>
    </xf>
    <xf numFmtId="164" fontId="42" fillId="0" borderId="0" xfId="2" applyFont="1" applyFill="1" applyAlignment="1">
      <alignment vertical="center"/>
    </xf>
    <xf numFmtId="164" fontId="44" fillId="0" borderId="0" xfId="2" applyFont="1" applyFill="1" applyAlignment="1">
      <alignment vertical="center"/>
    </xf>
    <xf numFmtId="0" fontId="0" fillId="7" borderId="0" xfId="0" applyFill="1" applyAlignment="1">
      <alignment wrapText="1"/>
    </xf>
    <xf numFmtId="166" fontId="49" fillId="7" borderId="7" xfId="0" applyNumberFormat="1" applyFont="1" applyFill="1" applyBorder="1" applyAlignment="1" applyProtection="1">
      <alignment horizontal="right"/>
      <protection locked="0"/>
    </xf>
    <xf numFmtId="1" fontId="49" fillId="7" borderId="0" xfId="0" applyNumberFormat="1" applyFont="1" applyFill="1"/>
    <xf numFmtId="0" fontId="49" fillId="7" borderId="0" xfId="0" applyFont="1" applyFill="1"/>
    <xf numFmtId="0" fontId="49" fillId="7" borderId="0" xfId="0" applyFont="1" applyFill="1" applyProtection="1">
      <protection locked="0"/>
    </xf>
    <xf numFmtId="164" fontId="49" fillId="7" borderId="0" xfId="2" applyFont="1" applyFill="1"/>
    <xf numFmtId="0" fontId="36" fillId="7" borderId="0" xfId="0" applyFont="1" applyFill="1" applyAlignment="1">
      <alignment vertical="center"/>
    </xf>
    <xf numFmtId="0" fontId="7" fillId="8" borderId="0" xfId="0" applyFont="1" applyFill="1" applyAlignment="1">
      <alignment horizontal="left" wrapText="1"/>
    </xf>
    <xf numFmtId="0" fontId="7" fillId="8" borderId="0" xfId="0" applyFont="1" applyFill="1" applyAlignment="1">
      <alignment horizontal="left" vertical="top" wrapText="1"/>
    </xf>
    <xf numFmtId="166" fontId="7" fillId="17" borderId="7" xfId="0" applyNumberFormat="1" applyFont="1" applyFill="1" applyBorder="1" applyAlignment="1" applyProtection="1">
      <alignment horizontal="right"/>
      <protection locked="0"/>
    </xf>
    <xf numFmtId="0" fontId="7" fillId="17" borderId="0" xfId="0" applyFont="1" applyFill="1"/>
    <xf numFmtId="164" fontId="7" fillId="17" borderId="0" xfId="2" applyFont="1" applyFill="1"/>
    <xf numFmtId="0" fontId="7" fillId="17" borderId="0" xfId="0" applyFont="1" applyFill="1" applyAlignment="1">
      <alignment horizontal="left" vertical="top" wrapText="1"/>
    </xf>
    <xf numFmtId="0" fontId="7" fillId="6" borderId="0" xfId="0" applyFont="1" applyFill="1" applyAlignment="1" applyProtection="1">
      <alignment wrapText="1"/>
      <protection locked="0"/>
    </xf>
    <xf numFmtId="14" fontId="13" fillId="6" borderId="7" xfId="0" applyNumberFormat="1" applyFont="1" applyFill="1" applyBorder="1" applyAlignment="1">
      <alignment vertical="top"/>
    </xf>
    <xf numFmtId="0" fontId="13" fillId="6" borderId="0" xfId="0" applyFont="1" applyFill="1" applyAlignment="1">
      <alignment wrapText="1"/>
    </xf>
    <xf numFmtId="164" fontId="7" fillId="6" borderId="0" xfId="2" applyFont="1" applyFill="1" applyAlignment="1">
      <alignment vertical="top"/>
    </xf>
    <xf numFmtId="0" fontId="0" fillId="6" borderId="0" xfId="0" applyFill="1" applyAlignment="1">
      <alignment vertical="top"/>
    </xf>
    <xf numFmtId="0" fontId="13" fillId="6" borderId="0" xfId="0" applyFont="1" applyFill="1" applyAlignment="1">
      <alignment vertical="top"/>
    </xf>
    <xf numFmtId="15" fontId="13" fillId="17" borderId="7" xfId="0" applyNumberFormat="1" applyFont="1" applyFill="1" applyBorder="1"/>
    <xf numFmtId="0" fontId="13" fillId="17" borderId="0" xfId="0" applyFont="1" applyFill="1"/>
    <xf numFmtId="0" fontId="13" fillId="17" borderId="0" xfId="0" applyFont="1" applyFill="1" applyAlignment="1">
      <alignment wrapText="1"/>
    </xf>
    <xf numFmtId="0" fontId="13" fillId="6" borderId="0" xfId="0" applyFont="1" applyFill="1"/>
    <xf numFmtId="0" fontId="0" fillId="8" borderId="0" xfId="0" applyFill="1" applyAlignment="1">
      <alignment wrapText="1"/>
    </xf>
    <xf numFmtId="0" fontId="0" fillId="11" borderId="0" xfId="0" applyFill="1" applyAlignment="1">
      <alignment wrapText="1"/>
    </xf>
    <xf numFmtId="0" fontId="7" fillId="11" borderId="0" xfId="0" applyFont="1" applyFill="1" applyAlignment="1">
      <alignment horizontal="left" vertical="top" wrapText="1"/>
    </xf>
    <xf numFmtId="0" fontId="0" fillId="17" borderId="0" xfId="0" applyFill="1"/>
    <xf numFmtId="0" fontId="0" fillId="17" borderId="0" xfId="0" applyFill="1" applyAlignment="1">
      <alignment wrapText="1"/>
    </xf>
    <xf numFmtId="166" fontId="28" fillId="17" borderId="7" xfId="0" applyNumberFormat="1" applyFont="1" applyFill="1" applyBorder="1" applyAlignment="1" applyProtection="1">
      <alignment horizontal="right"/>
      <protection locked="0"/>
    </xf>
    <xf numFmtId="1" fontId="28" fillId="17" borderId="0" xfId="0" applyNumberFormat="1" applyFont="1" applyFill="1"/>
    <xf numFmtId="0" fontId="28" fillId="17" borderId="0" xfId="0" applyFont="1" applyFill="1"/>
    <xf numFmtId="0" fontId="28" fillId="17" borderId="0" xfId="0" applyFont="1" applyFill="1" applyAlignment="1">
      <alignment horizontal="left" wrapText="1"/>
    </xf>
    <xf numFmtId="164" fontId="28" fillId="17" borderId="0" xfId="2" applyFont="1" applyFill="1"/>
    <xf numFmtId="0" fontId="28" fillId="17" borderId="0" xfId="0" applyFont="1" applyFill="1" applyAlignment="1">
      <alignment horizontal="left" vertical="top" wrapText="1"/>
    </xf>
    <xf numFmtId="164" fontId="7" fillId="0" borderId="0" xfId="2" applyFont="1" applyFill="1" applyAlignment="1">
      <alignment vertical="top"/>
    </xf>
    <xf numFmtId="0" fontId="50" fillId="0" borderId="22" xfId="0" applyFont="1" applyBorder="1" applyAlignment="1">
      <alignment horizontal="center" vertical="center" wrapText="1"/>
    </xf>
    <xf numFmtId="0" fontId="51" fillId="0" borderId="22" xfId="0" applyFont="1" applyBorder="1" applyAlignment="1">
      <alignment horizontal="center" vertical="center" wrapText="1"/>
    </xf>
    <xf numFmtId="0" fontId="52" fillId="0" borderId="22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4" fillId="0" borderId="23" xfId="0" applyFont="1" applyBorder="1" applyAlignment="1">
      <alignment horizontal="center" vertical="center" wrapText="1"/>
    </xf>
    <xf numFmtId="0" fontId="50" fillId="0" borderId="22" xfId="0" applyFont="1" applyBorder="1" applyAlignment="1">
      <alignment horizontal="right" vertical="center" wrapText="1"/>
    </xf>
    <xf numFmtId="0" fontId="50" fillId="3" borderId="22" xfId="0" applyFont="1" applyFill="1" applyBorder="1" applyAlignment="1">
      <alignment horizontal="right" vertical="center" wrapText="1"/>
    </xf>
    <xf numFmtId="6" fontId="55" fillId="3" borderId="22" xfId="0" applyNumberFormat="1" applyFont="1" applyFill="1" applyBorder="1" applyAlignment="1">
      <alignment horizontal="right" vertical="center"/>
    </xf>
    <xf numFmtId="6" fontId="56" fillId="3" borderId="22" xfId="0" applyNumberFormat="1" applyFont="1" applyFill="1" applyBorder="1" applyAlignment="1">
      <alignment horizontal="right" vertical="center"/>
    </xf>
    <xf numFmtId="0" fontId="50" fillId="16" borderId="22" xfId="0" applyFont="1" applyFill="1" applyBorder="1" applyAlignment="1">
      <alignment horizontal="right" vertical="center" wrapText="1"/>
    </xf>
    <xf numFmtId="6" fontId="55" fillId="16" borderId="22" xfId="0" applyNumberFormat="1" applyFont="1" applyFill="1" applyBorder="1" applyAlignment="1">
      <alignment horizontal="right" vertical="center"/>
    </xf>
    <xf numFmtId="6" fontId="56" fillId="16" borderId="22" xfId="0" applyNumberFormat="1" applyFont="1" applyFill="1" applyBorder="1" applyAlignment="1">
      <alignment horizontal="right" vertical="center"/>
    </xf>
    <xf numFmtId="0" fontId="50" fillId="7" borderId="22" xfId="0" applyFont="1" applyFill="1" applyBorder="1" applyAlignment="1">
      <alignment horizontal="right" vertical="center" wrapText="1"/>
    </xf>
    <xf numFmtId="6" fontId="55" fillId="7" borderId="22" xfId="0" applyNumberFormat="1" applyFont="1" applyFill="1" applyBorder="1" applyAlignment="1">
      <alignment horizontal="right" vertical="center"/>
    </xf>
    <xf numFmtId="6" fontId="56" fillId="7" borderId="22" xfId="0" applyNumberFormat="1" applyFont="1" applyFill="1" applyBorder="1" applyAlignment="1">
      <alignment horizontal="right" vertical="center"/>
    </xf>
    <xf numFmtId="0" fontId="50" fillId="8" borderId="22" xfId="0" applyFont="1" applyFill="1" applyBorder="1" applyAlignment="1">
      <alignment horizontal="right" vertical="center" wrapText="1"/>
    </xf>
    <xf numFmtId="6" fontId="55" fillId="8" borderId="22" xfId="0" applyNumberFormat="1" applyFont="1" applyFill="1" applyBorder="1" applyAlignment="1">
      <alignment horizontal="right" vertical="center"/>
    </xf>
    <xf numFmtId="6" fontId="56" fillId="8" borderId="22" xfId="0" applyNumberFormat="1" applyFont="1" applyFill="1" applyBorder="1" applyAlignment="1">
      <alignment horizontal="right" vertical="center"/>
    </xf>
    <xf numFmtId="0" fontId="50" fillId="12" borderId="22" xfId="0" applyFont="1" applyFill="1" applyBorder="1" applyAlignment="1">
      <alignment horizontal="right" vertical="center" wrapText="1"/>
    </xf>
    <xf numFmtId="6" fontId="55" fillId="12" borderId="22" xfId="0" applyNumberFormat="1" applyFont="1" applyFill="1" applyBorder="1" applyAlignment="1">
      <alignment horizontal="right" vertical="center"/>
    </xf>
    <xf numFmtId="6" fontId="56" fillId="12" borderId="22" xfId="0" applyNumberFormat="1" applyFont="1" applyFill="1" applyBorder="1" applyAlignment="1">
      <alignment horizontal="right" vertical="center"/>
    </xf>
    <xf numFmtId="0" fontId="50" fillId="19" borderId="22" xfId="0" applyFont="1" applyFill="1" applyBorder="1" applyAlignment="1">
      <alignment horizontal="right" vertical="center" wrapText="1"/>
    </xf>
    <xf numFmtId="8" fontId="55" fillId="19" borderId="22" xfId="0" applyNumberFormat="1" applyFont="1" applyFill="1" applyBorder="1" applyAlignment="1">
      <alignment horizontal="right" vertical="center"/>
    </xf>
    <xf numFmtId="8" fontId="56" fillId="19" borderId="22" xfId="0" applyNumberFormat="1" applyFont="1" applyFill="1" applyBorder="1" applyAlignment="1">
      <alignment horizontal="right" vertical="center"/>
    </xf>
    <xf numFmtId="0" fontId="50" fillId="10" borderId="22" xfId="0" applyFont="1" applyFill="1" applyBorder="1" applyAlignment="1">
      <alignment horizontal="right" vertical="center" wrapText="1"/>
    </xf>
    <xf numFmtId="8" fontId="55" fillId="10" borderId="22" xfId="0" applyNumberFormat="1" applyFont="1" applyFill="1" applyBorder="1" applyAlignment="1">
      <alignment horizontal="right" vertical="center"/>
    </xf>
    <xf numFmtId="8" fontId="56" fillId="10" borderId="22" xfId="0" applyNumberFormat="1" applyFont="1" applyFill="1" applyBorder="1" applyAlignment="1">
      <alignment horizontal="right" vertical="center"/>
    </xf>
    <xf numFmtId="1" fontId="7" fillId="17" borderId="0" xfId="0" applyNumberFormat="1" applyFont="1" applyFill="1"/>
    <xf numFmtId="0" fontId="7" fillId="17" borderId="0" xfId="0" applyFont="1" applyFill="1" applyAlignment="1" applyProtection="1">
      <alignment horizontal="right"/>
      <protection locked="0"/>
    </xf>
    <xf numFmtId="0" fontId="7" fillId="17" borderId="0" xfId="0" applyFont="1" applyFill="1" applyProtection="1">
      <protection locked="0"/>
    </xf>
    <xf numFmtId="0" fontId="40" fillId="0" borderId="0" xfId="0" applyFont="1"/>
    <xf numFmtId="0" fontId="36" fillId="0" borderId="0" xfId="0" applyFont="1" applyAlignment="1">
      <alignment vertical="center"/>
    </xf>
    <xf numFmtId="14" fontId="13" fillId="0" borderId="7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13" fillId="0" borderId="0" xfId="0" applyFont="1" applyAlignment="1">
      <alignment wrapText="1"/>
    </xf>
    <xf numFmtId="0" fontId="13" fillId="0" borderId="0" xfId="0" applyFont="1" applyAlignment="1">
      <alignment vertical="top"/>
    </xf>
    <xf numFmtId="4" fontId="58" fillId="3" borderId="23" xfId="0" applyNumberFormat="1" applyFont="1" applyFill="1" applyBorder="1" applyAlignment="1">
      <alignment horizontal="right" vertical="center" wrapText="1"/>
    </xf>
    <xf numFmtId="4" fontId="58" fillId="16" borderId="23" xfId="0" applyNumberFormat="1" applyFont="1" applyFill="1" applyBorder="1" applyAlignment="1">
      <alignment horizontal="right" vertical="center" wrapText="1"/>
    </xf>
    <xf numFmtId="4" fontId="58" fillId="7" borderId="23" xfId="0" applyNumberFormat="1" applyFont="1" applyFill="1" applyBorder="1" applyAlignment="1">
      <alignment horizontal="right" vertical="center" wrapText="1"/>
    </xf>
    <xf numFmtId="4" fontId="58" fillId="8" borderId="23" xfId="0" applyNumberFormat="1" applyFont="1" applyFill="1" applyBorder="1" applyAlignment="1">
      <alignment horizontal="right" vertical="center" wrapText="1"/>
    </xf>
    <xf numFmtId="4" fontId="58" fillId="12" borderId="23" xfId="0" applyNumberFormat="1" applyFont="1" applyFill="1" applyBorder="1" applyAlignment="1">
      <alignment horizontal="right" vertical="center" wrapText="1"/>
    </xf>
    <xf numFmtId="4" fontId="58" fillId="19" borderId="23" xfId="0" applyNumberFormat="1" applyFont="1" applyFill="1" applyBorder="1" applyAlignment="1">
      <alignment horizontal="right" vertical="center" wrapText="1"/>
    </xf>
    <xf numFmtId="4" fontId="58" fillId="10" borderId="23" xfId="0" applyNumberFormat="1" applyFont="1" applyFill="1" applyBorder="1" applyAlignment="1">
      <alignment horizontal="right" vertical="center" wrapText="1"/>
    </xf>
    <xf numFmtId="0" fontId="60" fillId="0" borderId="0" xfId="0" applyFont="1"/>
    <xf numFmtId="0" fontId="62" fillId="2" borderId="4" xfId="0" applyFont="1" applyFill="1" applyBorder="1"/>
    <xf numFmtId="0" fontId="60" fillId="2" borderId="5" xfId="0" applyFont="1" applyFill="1" applyBorder="1"/>
    <xf numFmtId="0" fontId="60" fillId="2" borderId="6" xfId="0" applyFont="1" applyFill="1" applyBorder="1"/>
    <xf numFmtId="0" fontId="63" fillId="3" borderId="4" xfId="0" applyFont="1" applyFill="1" applyBorder="1"/>
    <xf numFmtId="0" fontId="63" fillId="3" borderId="6" xfId="0" applyFont="1" applyFill="1" applyBorder="1"/>
    <xf numFmtId="0" fontId="60" fillId="0" borderId="0" xfId="0" applyFont="1" applyAlignment="1">
      <alignment vertical="center"/>
    </xf>
    <xf numFmtId="8" fontId="60" fillId="0" borderId="0" xfId="0" applyNumberFormat="1" applyFont="1" applyAlignment="1">
      <alignment vertical="center"/>
    </xf>
    <xf numFmtId="168" fontId="60" fillId="0" borderId="0" xfId="0" applyNumberFormat="1" applyFont="1" applyAlignment="1">
      <alignment vertical="center"/>
    </xf>
    <xf numFmtId="44" fontId="60" fillId="0" borderId="0" xfId="0" applyNumberFormat="1" applyFont="1"/>
    <xf numFmtId="168" fontId="60" fillId="0" borderId="0" xfId="0" applyNumberFormat="1" applyFont="1"/>
    <xf numFmtId="8" fontId="60" fillId="0" borderId="0" xfId="0" applyNumberFormat="1" applyFont="1"/>
    <xf numFmtId="14" fontId="60" fillId="0" borderId="0" xfId="0" applyNumberFormat="1" applyFont="1"/>
    <xf numFmtId="14" fontId="13" fillId="7" borderId="7" xfId="0" applyNumberFormat="1" applyFont="1" applyFill="1" applyBorder="1" applyAlignment="1">
      <alignment vertical="top"/>
    </xf>
    <xf numFmtId="0" fontId="0" fillId="7" borderId="0" xfId="0" applyFill="1" applyAlignment="1">
      <alignment vertical="top"/>
    </xf>
    <xf numFmtId="0" fontId="13" fillId="7" borderId="0" xfId="0" applyFont="1" applyFill="1"/>
    <xf numFmtId="0" fontId="13" fillId="7" borderId="0" xfId="0" applyFont="1" applyFill="1" applyAlignment="1">
      <alignment wrapText="1"/>
    </xf>
    <xf numFmtId="0" fontId="13" fillId="7" borderId="0" xfId="0" applyFont="1" applyFill="1" applyAlignment="1">
      <alignment vertical="top"/>
    </xf>
    <xf numFmtId="6" fontId="60" fillId="0" borderId="0" xfId="0" applyNumberFormat="1" applyFont="1"/>
    <xf numFmtId="0" fontId="24" fillId="2" borderId="3" xfId="0" applyFont="1" applyFill="1" applyBorder="1"/>
    <xf numFmtId="0" fontId="14" fillId="3" borderId="7" xfId="0" applyFont="1" applyFill="1" applyBorder="1"/>
    <xf numFmtId="164" fontId="17" fillId="3" borderId="12" xfId="1" applyNumberFormat="1" applyFont="1" applyFill="1" applyBorder="1"/>
    <xf numFmtId="164" fontId="17" fillId="3" borderId="12" xfId="0" applyNumberFormat="1" applyFont="1" applyFill="1" applyBorder="1"/>
    <xf numFmtId="164" fontId="17" fillId="3" borderId="15" xfId="0" applyNumberFormat="1" applyFont="1" applyFill="1" applyBorder="1"/>
    <xf numFmtId="0" fontId="22" fillId="20" borderId="28" xfId="0" applyFont="1" applyFill="1" applyBorder="1"/>
    <xf numFmtId="8" fontId="17" fillId="20" borderId="28" xfId="0" applyNumberFormat="1" applyFont="1" applyFill="1" applyBorder="1"/>
    <xf numFmtId="0" fontId="64" fillId="2" borderId="7" xfId="0" applyFont="1" applyFill="1" applyBorder="1" applyAlignment="1">
      <alignment wrapText="1" shrinkToFit="1"/>
    </xf>
    <xf numFmtId="1" fontId="64" fillId="2" borderId="0" xfId="0" applyNumberFormat="1" applyFont="1" applyFill="1" applyAlignment="1">
      <alignment wrapText="1" shrinkToFit="1"/>
    </xf>
    <xf numFmtId="0" fontId="64" fillId="2" borderId="0" xfId="0" applyFont="1" applyFill="1" applyAlignment="1">
      <alignment wrapText="1" shrinkToFit="1"/>
    </xf>
    <xf numFmtId="0" fontId="64" fillId="2" borderId="8" xfId="0" applyFont="1" applyFill="1" applyBorder="1" applyAlignment="1">
      <alignment wrapText="1" shrinkToFit="1"/>
    </xf>
    <xf numFmtId="0" fontId="64" fillId="3" borderId="7" xfId="0" applyFont="1" applyFill="1" applyBorder="1" applyAlignment="1">
      <alignment wrapText="1" shrinkToFit="1"/>
    </xf>
    <xf numFmtId="0" fontId="64" fillId="3" borderId="8" xfId="0" applyFont="1" applyFill="1" applyBorder="1" applyAlignment="1">
      <alignment wrapText="1" shrinkToFit="1"/>
    </xf>
    <xf numFmtId="0" fontId="48" fillId="15" borderId="28" xfId="0" applyFont="1" applyFill="1" applyBorder="1" applyAlignment="1">
      <alignment vertical="center"/>
    </xf>
    <xf numFmtId="1" fontId="48" fillId="15" borderId="28" xfId="0" applyNumberFormat="1" applyFont="1" applyFill="1" applyBorder="1" applyAlignment="1">
      <alignment horizontal="right" vertical="center"/>
    </xf>
    <xf numFmtId="164" fontId="48" fillId="15" borderId="28" xfId="2" applyFont="1" applyFill="1" applyBorder="1" applyAlignment="1">
      <alignment vertical="center"/>
    </xf>
    <xf numFmtId="0" fontId="48" fillId="0" borderId="28" xfId="0" applyFont="1" applyBorder="1" applyAlignment="1">
      <alignment vertical="center"/>
    </xf>
    <xf numFmtId="164" fontId="48" fillId="3" borderId="28" xfId="0" applyNumberFormat="1" applyFont="1" applyFill="1" applyBorder="1" applyAlignment="1">
      <alignment horizontal="right" shrinkToFit="1"/>
    </xf>
    <xf numFmtId="0" fontId="59" fillId="3" borderId="28" xfId="0" applyFont="1" applyFill="1" applyBorder="1"/>
    <xf numFmtId="166" fontId="48" fillId="13" borderId="28" xfId="0" applyNumberFormat="1" applyFont="1" applyFill="1" applyBorder="1" applyAlignment="1">
      <alignment horizontal="right"/>
    </xf>
    <xf numFmtId="1" fontId="48" fillId="13" borderId="28" xfId="0" applyNumberFormat="1" applyFont="1" applyFill="1" applyBorder="1" applyAlignment="1">
      <alignment horizontal="right"/>
    </xf>
    <xf numFmtId="0" fontId="48" fillId="13" borderId="28" xfId="0" applyFont="1" applyFill="1" applyBorder="1"/>
    <xf numFmtId="164" fontId="48" fillId="13" borderId="28" xfId="2" applyFont="1" applyFill="1" applyBorder="1"/>
    <xf numFmtId="0" fontId="48" fillId="0" borderId="28" xfId="0" applyFont="1" applyBorder="1"/>
    <xf numFmtId="164" fontId="59" fillId="3" borderId="28" xfId="0" applyNumberFormat="1" applyFont="1" applyFill="1" applyBorder="1" applyAlignment="1">
      <alignment horizontal="right"/>
    </xf>
    <xf numFmtId="166" fontId="8" fillId="13" borderId="28" xfId="0" applyNumberFormat="1" applyFont="1" applyFill="1" applyBorder="1" applyAlignment="1" applyProtection="1">
      <alignment horizontal="right" vertical="center"/>
      <protection locked="0"/>
    </xf>
    <xf numFmtId="1" fontId="8" fillId="13" borderId="28" xfId="0" applyNumberFormat="1" applyFont="1" applyFill="1" applyBorder="1" applyAlignment="1">
      <alignment vertical="center"/>
    </xf>
    <xf numFmtId="0" fontId="8" fillId="13" borderId="28" xfId="0" applyFont="1" applyFill="1" applyBorder="1" applyAlignment="1">
      <alignment vertical="center"/>
    </xf>
    <xf numFmtId="0" fontId="8" fillId="13" borderId="28" xfId="0" applyFont="1" applyFill="1" applyBorder="1" applyAlignment="1" applyProtection="1">
      <alignment vertical="center" wrapText="1"/>
      <protection locked="0"/>
    </xf>
    <xf numFmtId="0" fontId="67" fillId="13" borderId="28" xfId="0" applyFont="1" applyFill="1" applyBorder="1" applyAlignment="1">
      <alignment vertical="center"/>
    </xf>
    <xf numFmtId="164" fontId="8" fillId="13" borderId="28" xfId="2" applyFont="1" applyFill="1" applyBorder="1" applyAlignment="1">
      <alignment vertical="center"/>
    </xf>
    <xf numFmtId="164" fontId="68" fillId="13" borderId="28" xfId="2" applyFont="1" applyFill="1" applyBorder="1" applyAlignment="1">
      <alignment vertical="center"/>
    </xf>
    <xf numFmtId="0" fontId="8" fillId="0" borderId="28" xfId="0" applyFont="1" applyBorder="1" applyAlignment="1">
      <alignment vertical="center"/>
    </xf>
    <xf numFmtId="164" fontId="59" fillId="3" borderId="28" xfId="0" applyNumberFormat="1" applyFont="1" applyFill="1" applyBorder="1" applyAlignment="1">
      <alignment vertical="center"/>
    </xf>
    <xf numFmtId="0" fontId="59" fillId="3" borderId="28" xfId="0" applyFont="1" applyFill="1" applyBorder="1" applyAlignment="1">
      <alignment vertical="center"/>
    </xf>
    <xf numFmtId="166" fontId="48" fillId="13" borderId="28" xfId="0" applyNumberFormat="1" applyFont="1" applyFill="1" applyBorder="1" applyAlignment="1" applyProtection="1">
      <alignment horizontal="right"/>
      <protection locked="0"/>
    </xf>
    <xf numFmtId="1" fontId="48" fillId="13" borderId="28" xfId="0" applyNumberFormat="1" applyFont="1" applyFill="1" applyBorder="1"/>
    <xf numFmtId="0" fontId="48" fillId="13" borderId="28" xfId="0" applyFont="1" applyFill="1" applyBorder="1" applyAlignment="1" applyProtection="1">
      <alignment horizontal="right"/>
      <protection locked="0"/>
    </xf>
    <xf numFmtId="0" fontId="48" fillId="13" borderId="28" xfId="0" applyFont="1" applyFill="1" applyBorder="1" applyProtection="1">
      <protection locked="0"/>
    </xf>
    <xf numFmtId="164" fontId="59" fillId="3" borderId="28" xfId="0" applyNumberFormat="1" applyFont="1" applyFill="1" applyBorder="1"/>
    <xf numFmtId="166" fontId="48" fillId="6" borderId="28" xfId="0" applyNumberFormat="1" applyFont="1" applyFill="1" applyBorder="1" applyAlignment="1" applyProtection="1">
      <alignment horizontal="right"/>
      <protection locked="0"/>
    </xf>
    <xf numFmtId="1" fontId="48" fillId="6" borderId="28" xfId="0" applyNumberFormat="1" applyFont="1" applyFill="1" applyBorder="1" applyAlignment="1">
      <alignment horizontal="right"/>
    </xf>
    <xf numFmtId="0" fontId="48" fillId="6" borderId="28" xfId="0" applyFont="1" applyFill="1" applyBorder="1" applyAlignment="1" applyProtection="1">
      <alignment horizontal="right"/>
      <protection locked="0"/>
    </xf>
    <xf numFmtId="0" fontId="48" fillId="6" borderId="28" xfId="0" applyFont="1" applyFill="1" applyBorder="1" applyProtection="1">
      <protection locked="0"/>
    </xf>
    <xf numFmtId="164" fontId="48" fillId="6" borderId="28" xfId="2" applyFont="1" applyFill="1" applyBorder="1"/>
    <xf numFmtId="14" fontId="48" fillId="0" borderId="28" xfId="0" applyNumberFormat="1" applyFont="1" applyBorder="1" applyAlignment="1" applyProtection="1">
      <alignment horizontal="right"/>
      <protection locked="0"/>
    </xf>
    <xf numFmtId="1" fontId="48" fillId="6" borderId="28" xfId="0" applyNumberFormat="1" applyFont="1" applyFill="1" applyBorder="1"/>
    <xf numFmtId="0" fontId="48" fillId="6" borderId="28" xfId="0" applyFont="1" applyFill="1" applyBorder="1"/>
    <xf numFmtId="0" fontId="48" fillId="6" borderId="28" xfId="0" applyFont="1" applyFill="1" applyBorder="1" applyAlignment="1" applyProtection="1">
      <alignment horizontal="left"/>
      <protection locked="0"/>
    </xf>
    <xf numFmtId="164" fontId="8" fillId="3" borderId="28" xfId="0" applyNumberFormat="1" applyFont="1" applyFill="1" applyBorder="1"/>
    <xf numFmtId="15" fontId="59" fillId="16" borderId="28" xfId="0" applyNumberFormat="1" applyFont="1" applyFill="1" applyBorder="1"/>
    <xf numFmtId="0" fontId="59" fillId="16" borderId="28" xfId="0" applyFont="1" applyFill="1" applyBorder="1"/>
    <xf numFmtId="0" fontId="8" fillId="16" borderId="28" xfId="0" applyFont="1" applyFill="1" applyBorder="1" applyProtection="1">
      <protection locked="0"/>
    </xf>
    <xf numFmtId="167" fontId="59" fillId="16" borderId="28" xfId="0" applyNumberFormat="1" applyFont="1" applyFill="1" applyBorder="1"/>
    <xf numFmtId="0" fontId="60" fillId="0" borderId="28" xfId="0" applyFont="1" applyBorder="1"/>
    <xf numFmtId="0" fontId="65" fillId="6" borderId="28" xfId="0" applyFont="1" applyFill="1" applyBorder="1"/>
    <xf numFmtId="0" fontId="48" fillId="6" borderId="28" xfId="0" applyFont="1" applyFill="1" applyBorder="1" applyAlignment="1" applyProtection="1">
      <alignment wrapText="1"/>
      <protection locked="0"/>
    </xf>
    <xf numFmtId="166" fontId="8" fillId="6" borderId="28" xfId="0" applyNumberFormat="1" applyFont="1" applyFill="1" applyBorder="1" applyAlignment="1" applyProtection="1">
      <alignment horizontal="right" vertical="center"/>
      <protection locked="0"/>
    </xf>
    <xf numFmtId="1" fontId="8" fillId="6" borderId="28" xfId="0" applyNumberFormat="1" applyFont="1" applyFill="1" applyBorder="1" applyAlignment="1">
      <alignment vertical="center"/>
    </xf>
    <xf numFmtId="0" fontId="8" fillId="6" borderId="28" xfId="0" applyFont="1" applyFill="1" applyBorder="1" applyAlignment="1">
      <alignment vertical="center"/>
    </xf>
    <xf numFmtId="0" fontId="8" fillId="6" borderId="28" xfId="0" applyFont="1" applyFill="1" applyBorder="1" applyAlignment="1" applyProtection="1">
      <alignment vertical="center" wrapText="1"/>
      <protection locked="0"/>
    </xf>
    <xf numFmtId="0" fontId="67" fillId="6" borderId="28" xfId="0" applyFont="1" applyFill="1" applyBorder="1" applyAlignment="1">
      <alignment vertical="center"/>
    </xf>
    <xf numFmtId="164" fontId="8" fillId="6" borderId="28" xfId="2" applyFont="1" applyFill="1" applyBorder="1" applyAlignment="1">
      <alignment vertical="center"/>
    </xf>
    <xf numFmtId="164" fontId="68" fillId="6" borderId="28" xfId="2" applyFont="1" applyFill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14" fontId="59" fillId="6" borderId="28" xfId="0" applyNumberFormat="1" applyFont="1" applyFill="1" applyBorder="1" applyAlignment="1">
      <alignment vertical="top"/>
    </xf>
    <xf numFmtId="0" fontId="60" fillId="6" borderId="28" xfId="0" applyFont="1" applyFill="1" applyBorder="1"/>
    <xf numFmtId="0" fontId="60" fillId="6" borderId="28" xfId="0" applyFont="1" applyFill="1" applyBorder="1" applyAlignment="1">
      <alignment vertical="top"/>
    </xf>
    <xf numFmtId="0" fontId="59" fillId="6" borderId="28" xfId="0" applyFont="1" applyFill="1" applyBorder="1"/>
    <xf numFmtId="0" fontId="59" fillId="6" borderId="28" xfId="0" applyFont="1" applyFill="1" applyBorder="1" applyAlignment="1">
      <alignment wrapText="1"/>
    </xf>
    <xf numFmtId="164" fontId="48" fillId="6" borderId="28" xfId="2" applyFont="1" applyFill="1" applyBorder="1" applyAlignment="1">
      <alignment vertical="top"/>
    </xf>
    <xf numFmtId="0" fontId="59" fillId="6" borderId="28" xfId="0" applyFont="1" applyFill="1" applyBorder="1" applyAlignment="1">
      <alignment vertical="top"/>
    </xf>
    <xf numFmtId="164" fontId="0" fillId="21" borderId="28" xfId="0" applyNumberFormat="1" applyFill="1" applyBorder="1"/>
    <xf numFmtId="164" fontId="75" fillId="21" borderId="28" xfId="0" applyNumberFormat="1" applyFont="1" applyFill="1" applyBorder="1"/>
    <xf numFmtId="164" fontId="59" fillId="0" borderId="0" xfId="0" applyNumberFormat="1" applyFont="1"/>
    <xf numFmtId="164" fontId="59" fillId="3" borderId="0" xfId="0" applyNumberFormat="1" applyFont="1" applyFill="1"/>
    <xf numFmtId="166" fontId="48" fillId="7" borderId="28" xfId="0" applyNumberFormat="1" applyFont="1" applyFill="1" applyBorder="1" applyAlignment="1">
      <alignment horizontal="right"/>
    </xf>
    <xf numFmtId="1" fontId="48" fillId="7" borderId="28" xfId="0" applyNumberFormat="1" applyFont="1" applyFill="1" applyBorder="1" applyAlignment="1">
      <alignment horizontal="right"/>
    </xf>
    <xf numFmtId="0" fontId="48" fillId="7" borderId="28" xfId="0" applyFont="1" applyFill="1" applyBorder="1" applyAlignment="1">
      <alignment horizontal="right"/>
    </xf>
    <xf numFmtId="0" fontId="48" fillId="7" borderId="28" xfId="0" applyFont="1" applyFill="1" applyBorder="1"/>
    <xf numFmtId="164" fontId="48" fillId="7" borderId="28" xfId="2" applyFont="1" applyFill="1" applyBorder="1"/>
    <xf numFmtId="168" fontId="48" fillId="3" borderId="28" xfId="0" applyNumberFormat="1" applyFont="1" applyFill="1" applyBorder="1" applyAlignment="1">
      <alignment horizontal="right" shrinkToFit="1"/>
    </xf>
    <xf numFmtId="166" fontId="48" fillId="7" borderId="28" xfId="0" applyNumberFormat="1" applyFont="1" applyFill="1" applyBorder="1" applyAlignment="1" applyProtection="1">
      <alignment horizontal="right"/>
      <protection locked="0"/>
    </xf>
    <xf numFmtId="1" fontId="48" fillId="7" borderId="28" xfId="0" applyNumberFormat="1" applyFont="1" applyFill="1" applyBorder="1"/>
    <xf numFmtId="0" fontId="48" fillId="7" borderId="28" xfId="0" applyFont="1" applyFill="1" applyBorder="1" applyAlignment="1" applyProtection="1">
      <alignment horizontal="right"/>
      <protection locked="0"/>
    </xf>
    <xf numFmtId="0" fontId="48" fillId="7" borderId="28" xfId="0" applyFont="1" applyFill="1" applyBorder="1" applyProtection="1">
      <protection locked="0"/>
    </xf>
    <xf numFmtId="166" fontId="8" fillId="7" borderId="28" xfId="0" applyNumberFormat="1" applyFont="1" applyFill="1" applyBorder="1" applyAlignment="1" applyProtection="1">
      <alignment horizontal="right"/>
      <protection locked="0"/>
    </xf>
    <xf numFmtId="1" fontId="70" fillId="7" borderId="28" xfId="0" applyNumberFormat="1" applyFont="1" applyFill="1" applyBorder="1"/>
    <xf numFmtId="0" fontId="8" fillId="7" borderId="28" xfId="0" applyFont="1" applyFill="1" applyBorder="1" applyAlignment="1" applyProtection="1">
      <alignment horizontal="right"/>
      <protection locked="0"/>
    </xf>
    <xf numFmtId="0" fontId="8" fillId="7" borderId="28" xfId="0" applyFont="1" applyFill="1" applyBorder="1" applyProtection="1">
      <protection locked="0"/>
    </xf>
    <xf numFmtId="0" fontId="8" fillId="7" borderId="28" xfId="0" applyFont="1" applyFill="1" applyBorder="1"/>
    <xf numFmtId="164" fontId="8" fillId="7" borderId="28" xfId="2" applyFont="1" applyFill="1" applyBorder="1"/>
    <xf numFmtId="0" fontId="71" fillId="7" borderId="28" xfId="0" applyFont="1" applyFill="1" applyBorder="1"/>
    <xf numFmtId="0" fontId="8" fillId="3" borderId="28" xfId="0" applyFont="1" applyFill="1" applyBorder="1"/>
    <xf numFmtId="166" fontId="8" fillId="7" borderId="28" xfId="0" applyNumberFormat="1" applyFont="1" applyFill="1" applyBorder="1" applyAlignment="1" applyProtection="1">
      <alignment horizontal="right" vertical="center"/>
      <protection locked="0"/>
    </xf>
    <xf numFmtId="1" fontId="8" fillId="7" borderId="28" xfId="0" applyNumberFormat="1" applyFont="1" applyFill="1" applyBorder="1" applyAlignment="1">
      <alignment vertical="center"/>
    </xf>
    <xf numFmtId="0" fontId="8" fillId="7" borderId="28" xfId="0" applyFont="1" applyFill="1" applyBorder="1" applyAlignment="1">
      <alignment vertical="center"/>
    </xf>
    <xf numFmtId="0" fontId="8" fillId="7" borderId="28" xfId="0" applyFont="1" applyFill="1" applyBorder="1" applyAlignment="1" applyProtection="1">
      <alignment vertical="center" wrapText="1"/>
      <protection locked="0"/>
    </xf>
    <xf numFmtId="0" fontId="68" fillId="7" borderId="28" xfId="0" applyFont="1" applyFill="1" applyBorder="1" applyAlignment="1">
      <alignment vertical="center"/>
    </xf>
    <xf numFmtId="164" fontId="8" fillId="7" borderId="28" xfId="2" applyFont="1" applyFill="1" applyBorder="1" applyAlignment="1">
      <alignment vertical="center"/>
    </xf>
    <xf numFmtId="164" fontId="68" fillId="7" borderId="28" xfId="2" applyFont="1" applyFill="1" applyBorder="1" applyAlignment="1">
      <alignment vertical="center"/>
    </xf>
    <xf numFmtId="0" fontId="67" fillId="7" borderId="28" xfId="0" applyFont="1" applyFill="1" applyBorder="1" applyAlignment="1">
      <alignment vertical="center"/>
    </xf>
    <xf numFmtId="166" fontId="72" fillId="7" borderId="28" xfId="0" applyNumberFormat="1" applyFont="1" applyFill="1" applyBorder="1" applyAlignment="1" applyProtection="1">
      <alignment horizontal="right"/>
      <protection locked="0"/>
    </xf>
    <xf numFmtId="1" fontId="72" fillId="7" borderId="28" xfId="0" applyNumberFormat="1" applyFont="1" applyFill="1" applyBorder="1"/>
    <xf numFmtId="0" fontId="72" fillId="7" borderId="28" xfId="0" applyFont="1" applyFill="1" applyBorder="1"/>
    <xf numFmtId="0" fontId="72" fillId="7" borderId="28" xfId="0" applyFont="1" applyFill="1" applyBorder="1" applyProtection="1">
      <protection locked="0"/>
    </xf>
    <xf numFmtId="164" fontId="72" fillId="7" borderId="28" xfId="2" applyFont="1" applyFill="1" applyBorder="1"/>
    <xf numFmtId="166" fontId="48" fillId="7" borderId="28" xfId="3" applyNumberFormat="1" applyFont="1" applyFill="1" applyBorder="1" applyAlignment="1" applyProtection="1">
      <alignment horizontal="right"/>
      <protection locked="0"/>
    </xf>
    <xf numFmtId="1" fontId="73" fillId="7" borderId="28" xfId="3" applyNumberFormat="1" applyFont="1" applyFill="1" applyBorder="1" applyAlignment="1" applyProtection="1">
      <alignment horizontal="right"/>
      <protection locked="0"/>
    </xf>
    <xf numFmtId="0" fontId="48" fillId="7" borderId="28" xfId="3" applyFont="1" applyFill="1" applyBorder="1" applyAlignment="1" applyProtection="1">
      <alignment horizontal="right"/>
      <protection locked="0"/>
    </xf>
    <xf numFmtId="0" fontId="48" fillId="7" borderId="28" xfId="3" applyFont="1" applyFill="1" applyBorder="1" applyProtection="1">
      <protection locked="0"/>
    </xf>
    <xf numFmtId="0" fontId="48" fillId="0" borderId="28" xfId="0" applyFont="1" applyBorder="1" applyProtection="1">
      <protection locked="0"/>
    </xf>
    <xf numFmtId="1" fontId="60" fillId="7" borderId="28" xfId="0" applyNumberFormat="1" applyFont="1" applyFill="1" applyBorder="1"/>
    <xf numFmtId="0" fontId="60" fillId="7" borderId="28" xfId="0" applyFont="1" applyFill="1" applyBorder="1"/>
    <xf numFmtId="166" fontId="48" fillId="7" borderId="28" xfId="0" applyNumberFormat="1" applyFont="1" applyFill="1" applyBorder="1" applyAlignment="1" applyProtection="1">
      <alignment horizontal="right" vertical="center"/>
      <protection locked="0"/>
    </xf>
    <xf numFmtId="1" fontId="60" fillId="7" borderId="28" xfId="0" applyNumberFormat="1" applyFont="1" applyFill="1" applyBorder="1" applyAlignment="1">
      <alignment vertical="center"/>
    </xf>
    <xf numFmtId="0" fontId="48" fillId="7" borderId="28" xfId="0" applyFont="1" applyFill="1" applyBorder="1" applyAlignment="1" applyProtection="1">
      <alignment horizontal="right" vertical="center"/>
      <protection locked="0"/>
    </xf>
    <xf numFmtId="0" fontId="8" fillId="7" borderId="28" xfId="0" applyFont="1" applyFill="1" applyBorder="1" applyAlignment="1" applyProtection="1">
      <alignment horizontal="right" vertical="center"/>
      <protection locked="0"/>
    </xf>
    <xf numFmtId="0" fontId="48" fillId="7" borderId="28" xfId="0" applyFont="1" applyFill="1" applyBorder="1" applyAlignment="1" applyProtection="1">
      <alignment vertical="center"/>
      <protection locked="0"/>
    </xf>
    <xf numFmtId="0" fontId="60" fillId="7" borderId="28" xfId="0" applyFont="1" applyFill="1" applyBorder="1" applyAlignment="1">
      <alignment vertical="center"/>
    </xf>
    <xf numFmtId="0" fontId="48" fillId="7" borderId="28" xfId="0" applyFont="1" applyFill="1" applyBorder="1" applyAlignment="1" applyProtection="1">
      <alignment vertical="center" wrapText="1"/>
      <protection locked="0"/>
    </xf>
    <xf numFmtId="164" fontId="48" fillId="7" borderId="28" xfId="2" applyFont="1" applyFill="1" applyBorder="1" applyAlignment="1">
      <alignment vertical="center"/>
    </xf>
    <xf numFmtId="0" fontId="60" fillId="0" borderId="28" xfId="0" applyFont="1" applyBorder="1" applyAlignment="1">
      <alignment vertical="center"/>
    </xf>
    <xf numFmtId="0" fontId="59" fillId="3" borderId="28" xfId="0" applyFont="1" applyFill="1" applyBorder="1" applyAlignment="1">
      <alignment horizontal="left" vertical="center"/>
    </xf>
    <xf numFmtId="1" fontId="74" fillId="7" borderId="28" xfId="0" applyNumberFormat="1" applyFont="1" applyFill="1" applyBorder="1"/>
    <xf numFmtId="0" fontId="74" fillId="7" borderId="28" xfId="0" applyFont="1" applyFill="1" applyBorder="1"/>
    <xf numFmtId="0" fontId="48" fillId="7" borderId="28" xfId="0" applyFont="1" applyFill="1" applyBorder="1" applyAlignment="1">
      <alignment horizontal="left" vertical="top" wrapText="1"/>
    </xf>
    <xf numFmtId="166" fontId="48" fillId="7" borderId="28" xfId="0" applyNumberFormat="1" applyFont="1" applyFill="1" applyBorder="1" applyAlignment="1" applyProtection="1">
      <alignment horizontal="right" vertical="top"/>
      <protection locked="0"/>
    </xf>
    <xf numFmtId="1" fontId="48" fillId="7" borderId="28" xfId="0" applyNumberFormat="1" applyFont="1" applyFill="1" applyBorder="1" applyAlignment="1">
      <alignment vertical="top"/>
    </xf>
    <xf numFmtId="0" fontId="48" fillId="7" borderId="28" xfId="0" applyFont="1" applyFill="1" applyBorder="1" applyAlignment="1">
      <alignment vertical="top"/>
    </xf>
    <xf numFmtId="164" fontId="48" fillId="7" borderId="28" xfId="2" applyFont="1" applyFill="1" applyBorder="1" applyAlignment="1">
      <alignment vertical="top"/>
    </xf>
    <xf numFmtId="0" fontId="48" fillId="0" borderId="28" xfId="0" applyFont="1" applyBorder="1" applyAlignment="1">
      <alignment vertical="top"/>
    </xf>
    <xf numFmtId="164" fontId="8" fillId="3" borderId="28" xfId="0" applyNumberFormat="1" applyFont="1" applyFill="1" applyBorder="1" applyAlignment="1">
      <alignment vertical="center"/>
    </xf>
    <xf numFmtId="0" fontId="60" fillId="7" borderId="28" xfId="0" applyFont="1" applyFill="1" applyBorder="1" applyAlignment="1">
      <alignment wrapText="1"/>
    </xf>
    <xf numFmtId="14" fontId="59" fillId="7" borderId="28" xfId="0" applyNumberFormat="1" applyFont="1" applyFill="1" applyBorder="1" applyAlignment="1">
      <alignment vertical="top"/>
    </xf>
    <xf numFmtId="0" fontId="60" fillId="7" borderId="28" xfId="0" applyFont="1" applyFill="1" applyBorder="1" applyAlignment="1">
      <alignment vertical="top"/>
    </xf>
    <xf numFmtId="0" fontId="59" fillId="7" borderId="28" xfId="0" applyFont="1" applyFill="1" applyBorder="1"/>
    <xf numFmtId="0" fontId="59" fillId="7" borderId="28" xfId="0" applyFont="1" applyFill="1" applyBorder="1" applyAlignment="1">
      <alignment wrapText="1"/>
    </xf>
    <xf numFmtId="0" fontId="59" fillId="7" borderId="28" xfId="0" applyFont="1" applyFill="1" applyBorder="1" applyAlignment="1">
      <alignment vertical="top"/>
    </xf>
    <xf numFmtId="168" fontId="75" fillId="21" borderId="28" xfId="0" applyNumberFormat="1" applyFont="1" applyFill="1" applyBorder="1"/>
    <xf numFmtId="166" fontId="48" fillId="8" borderId="28" xfId="0" applyNumberFormat="1" applyFont="1" applyFill="1" applyBorder="1" applyAlignment="1">
      <alignment horizontal="right"/>
    </xf>
    <xf numFmtId="1" fontId="48" fillId="8" borderId="28" xfId="0" applyNumberFormat="1" applyFont="1" applyFill="1" applyBorder="1" applyAlignment="1">
      <alignment horizontal="right"/>
    </xf>
    <xf numFmtId="0" fontId="48" fillId="8" borderId="28" xfId="0" applyFont="1" applyFill="1" applyBorder="1" applyAlignment="1">
      <alignment horizontal="right"/>
    </xf>
    <xf numFmtId="0" fontId="48" fillId="8" borderId="28" xfId="0" applyFont="1" applyFill="1" applyBorder="1"/>
    <xf numFmtId="164" fontId="48" fillId="8" borderId="28" xfId="2" applyFont="1" applyFill="1" applyBorder="1"/>
    <xf numFmtId="166" fontId="8" fillId="8" borderId="28" xfId="0" applyNumberFormat="1" applyFont="1" applyFill="1" applyBorder="1" applyAlignment="1" applyProtection="1">
      <alignment horizontal="right" vertical="center"/>
      <protection locked="0"/>
    </xf>
    <xf numFmtId="1" fontId="8" fillId="8" borderId="28" xfId="0" applyNumberFormat="1" applyFont="1" applyFill="1" applyBorder="1" applyAlignment="1">
      <alignment vertical="center"/>
    </xf>
    <xf numFmtId="0" fontId="8" fillId="8" borderId="28" xfId="0" applyFont="1" applyFill="1" applyBorder="1" applyAlignment="1">
      <alignment vertical="center"/>
    </xf>
    <xf numFmtId="0" fontId="8" fillId="8" borderId="28" xfId="0" applyFont="1" applyFill="1" applyBorder="1" applyAlignment="1" applyProtection="1">
      <alignment vertical="center" wrapText="1"/>
      <protection locked="0"/>
    </xf>
    <xf numFmtId="0" fontId="67" fillId="8" borderId="28" xfId="0" applyFont="1" applyFill="1" applyBorder="1" applyAlignment="1">
      <alignment vertical="center"/>
    </xf>
    <xf numFmtId="164" fontId="8" fillId="8" borderId="28" xfId="2" applyFont="1" applyFill="1" applyBorder="1" applyAlignment="1">
      <alignment vertical="center"/>
    </xf>
    <xf numFmtId="164" fontId="68" fillId="8" borderId="28" xfId="2" applyFont="1" applyFill="1" applyBorder="1" applyAlignment="1">
      <alignment vertical="center"/>
    </xf>
    <xf numFmtId="166" fontId="48" fillId="8" borderId="28" xfId="0" applyNumberFormat="1" applyFont="1" applyFill="1" applyBorder="1" applyAlignment="1" applyProtection="1">
      <alignment horizontal="right"/>
      <protection locked="0"/>
    </xf>
    <xf numFmtId="1" fontId="48" fillId="8" borderId="28" xfId="0" applyNumberFormat="1" applyFont="1" applyFill="1" applyBorder="1"/>
    <xf numFmtId="0" fontId="48" fillId="8" borderId="28" xfId="0" applyFont="1" applyFill="1" applyBorder="1" applyAlignment="1" applyProtection="1">
      <alignment horizontal="right"/>
      <protection locked="0"/>
    </xf>
    <xf numFmtId="0" fontId="48" fillId="8" borderId="28" xfId="0" applyFont="1" applyFill="1" applyBorder="1" applyProtection="1">
      <protection locked="0"/>
    </xf>
    <xf numFmtId="1" fontId="73" fillId="8" borderId="28" xfId="3" applyNumberFormat="1" applyFont="1" applyFill="1" applyBorder="1" applyAlignment="1" applyProtection="1">
      <alignment horizontal="right"/>
      <protection locked="0"/>
    </xf>
    <xf numFmtId="0" fontId="48" fillId="8" borderId="28" xfId="0" applyFont="1" applyFill="1" applyBorder="1" applyAlignment="1">
      <alignment horizontal="left" wrapText="1"/>
    </xf>
    <xf numFmtId="0" fontId="48" fillId="8" borderId="28" xfId="0" applyFont="1" applyFill="1" applyBorder="1" applyAlignment="1">
      <alignment horizontal="left" vertical="top" wrapText="1"/>
    </xf>
    <xf numFmtId="0" fontId="60" fillId="8" borderId="28" xfId="0" applyFont="1" applyFill="1" applyBorder="1"/>
    <xf numFmtId="0" fontId="60" fillId="8" borderId="28" xfId="0" applyFont="1" applyFill="1" applyBorder="1" applyAlignment="1">
      <alignment wrapText="1"/>
    </xf>
    <xf numFmtId="166" fontId="48" fillId="11" borderId="28" xfId="3" applyNumberFormat="1" applyFont="1" applyFill="1" applyBorder="1" applyAlignment="1" applyProtection="1">
      <alignment horizontal="right"/>
      <protection locked="0"/>
    </xf>
    <xf numFmtId="1" fontId="73" fillId="11" borderId="28" xfId="3" applyNumberFormat="1" applyFont="1" applyFill="1" applyBorder="1" applyAlignment="1" applyProtection="1">
      <alignment horizontal="right"/>
      <protection locked="0"/>
    </xf>
    <xf numFmtId="0" fontId="48" fillId="11" borderId="28" xfId="3" applyFont="1" applyFill="1" applyBorder="1" applyAlignment="1" applyProtection="1">
      <alignment horizontal="right"/>
      <protection locked="0"/>
    </xf>
    <xf numFmtId="0" fontId="48" fillId="11" borderId="28" xfId="3" applyFont="1" applyFill="1" applyBorder="1" applyProtection="1">
      <protection locked="0"/>
    </xf>
    <xf numFmtId="0" fontId="48" fillId="11" borderId="28" xfId="0" applyFont="1" applyFill="1" applyBorder="1" applyProtection="1">
      <protection locked="0"/>
    </xf>
    <xf numFmtId="164" fontId="48" fillId="11" borderId="28" xfId="2" applyFont="1" applyFill="1" applyBorder="1"/>
    <xf numFmtId="166" fontId="48" fillId="11" borderId="28" xfId="0" applyNumberFormat="1" applyFont="1" applyFill="1" applyBorder="1" applyAlignment="1" applyProtection="1">
      <alignment horizontal="right"/>
      <protection locked="0"/>
    </xf>
    <xf numFmtId="0" fontId="48" fillId="11" borderId="28" xfId="0" applyFont="1" applyFill="1" applyBorder="1" applyAlignment="1" applyProtection="1">
      <alignment horizontal="right"/>
      <protection locked="0"/>
    </xf>
    <xf numFmtId="1" fontId="48" fillId="11" borderId="28" xfId="0" applyNumberFormat="1" applyFont="1" applyFill="1" applyBorder="1"/>
    <xf numFmtId="0" fontId="48" fillId="11" borderId="28" xfId="0" applyFont="1" applyFill="1" applyBorder="1"/>
    <xf numFmtId="0" fontId="71" fillId="11" borderId="28" xfId="0" applyFont="1" applyFill="1" applyBorder="1" applyAlignment="1" applyProtection="1">
      <alignment horizontal="right"/>
      <protection locked="0"/>
    </xf>
    <xf numFmtId="166" fontId="48" fillId="11" borderId="28" xfId="0" applyNumberFormat="1" applyFont="1" applyFill="1" applyBorder="1" applyAlignment="1" applyProtection="1">
      <alignment horizontal="right" vertical="center"/>
      <protection locked="0"/>
    </xf>
    <xf numFmtId="1" fontId="48" fillId="11" borderId="28" xfId="0" applyNumberFormat="1" applyFont="1" applyFill="1" applyBorder="1" applyAlignment="1">
      <alignment vertical="center"/>
    </xf>
    <xf numFmtId="0" fontId="48" fillId="11" borderId="28" xfId="0" applyFont="1" applyFill="1" applyBorder="1" applyAlignment="1">
      <alignment vertical="center"/>
    </xf>
    <xf numFmtId="0" fontId="48" fillId="11" borderId="28" xfId="0" applyFont="1" applyFill="1" applyBorder="1" applyAlignment="1">
      <alignment horizontal="left" vertical="center"/>
    </xf>
    <xf numFmtId="0" fontId="48" fillId="11" borderId="28" xfId="0" applyFont="1" applyFill="1" applyBorder="1" applyAlignment="1">
      <alignment horizontal="left" vertical="center" wrapText="1"/>
    </xf>
    <xf numFmtId="164" fontId="48" fillId="11" borderId="28" xfId="2" applyFont="1" applyFill="1" applyBorder="1" applyAlignment="1">
      <alignment vertical="center"/>
    </xf>
    <xf numFmtId="166" fontId="48" fillId="12" borderId="28" xfId="0" applyNumberFormat="1" applyFont="1" applyFill="1" applyBorder="1" applyAlignment="1" applyProtection="1">
      <alignment horizontal="right"/>
      <protection locked="0"/>
    </xf>
    <xf numFmtId="1" fontId="73" fillId="12" borderId="28" xfId="3" applyNumberFormat="1" applyFont="1" applyFill="1" applyBorder="1" applyAlignment="1" applyProtection="1">
      <alignment horizontal="right"/>
      <protection locked="0"/>
    </xf>
    <xf numFmtId="0" fontId="48" fillId="12" borderId="28" xfId="0" applyFont="1" applyFill="1" applyBorder="1" applyAlignment="1" applyProtection="1">
      <alignment horizontal="right"/>
      <protection locked="0"/>
    </xf>
    <xf numFmtId="0" fontId="48" fillId="12" borderId="28" xfId="0" applyFont="1" applyFill="1" applyBorder="1" applyProtection="1">
      <protection locked="0"/>
    </xf>
    <xf numFmtId="164" fontId="48" fillId="12" borderId="28" xfId="2" applyFont="1" applyFill="1" applyBorder="1"/>
    <xf numFmtId="166" fontId="48" fillId="9" borderId="28" xfId="0" applyNumberFormat="1" applyFont="1" applyFill="1" applyBorder="1" applyAlignment="1">
      <alignment horizontal="right"/>
    </xf>
    <xf numFmtId="1" fontId="48" fillId="9" borderId="28" xfId="0" applyNumberFormat="1" applyFont="1" applyFill="1" applyBorder="1"/>
    <xf numFmtId="0" fontId="48" fillId="9" borderId="28" xfId="0" applyFont="1" applyFill="1" applyBorder="1"/>
    <xf numFmtId="164" fontId="48" fillId="9" borderId="28" xfId="2" applyFont="1" applyFill="1" applyBorder="1"/>
    <xf numFmtId="15" fontId="48" fillId="10" borderId="28" xfId="0" applyNumberFormat="1" applyFont="1" applyFill="1" applyBorder="1"/>
    <xf numFmtId="1" fontId="73" fillId="10" borderId="28" xfId="3" applyNumberFormat="1" applyFont="1" applyFill="1" applyBorder="1" applyAlignment="1" applyProtection="1">
      <alignment horizontal="right"/>
      <protection locked="0"/>
    </xf>
    <xf numFmtId="0" fontId="48" fillId="10" borderId="28" xfId="0" applyFont="1" applyFill="1" applyBorder="1" applyAlignment="1" applyProtection="1">
      <alignment horizontal="right"/>
      <protection locked="0"/>
    </xf>
    <xf numFmtId="0" fontId="48" fillId="10" borderId="28" xfId="0" applyFont="1" applyFill="1" applyBorder="1" applyProtection="1">
      <protection locked="0"/>
    </xf>
    <xf numFmtId="164" fontId="48" fillId="10" borderId="28" xfId="2" applyFont="1" applyFill="1" applyBorder="1"/>
    <xf numFmtId="166" fontId="48" fillId="10" borderId="28" xfId="0" applyNumberFormat="1" applyFont="1" applyFill="1" applyBorder="1" applyAlignment="1" applyProtection="1">
      <alignment horizontal="right"/>
      <protection locked="0"/>
    </xf>
    <xf numFmtId="1" fontId="48" fillId="10" borderId="28" xfId="0" applyNumberFormat="1" applyFont="1" applyFill="1" applyBorder="1"/>
    <xf numFmtId="0" fontId="71" fillId="10" borderId="28" xfId="0" applyFont="1" applyFill="1" applyBorder="1" applyAlignment="1" applyProtection="1">
      <alignment horizontal="right"/>
      <protection locked="0"/>
    </xf>
    <xf numFmtId="0" fontId="48" fillId="10" borderId="28" xfId="0" applyFont="1" applyFill="1" applyBorder="1"/>
    <xf numFmtId="0" fontId="17" fillId="17" borderId="28" xfId="0" applyFont="1" applyFill="1" applyBorder="1"/>
    <xf numFmtId="0" fontId="14" fillId="20" borderId="29" xfId="0" applyFont="1" applyFill="1" applyBorder="1"/>
    <xf numFmtId="0" fontId="16" fillId="20" borderId="30" xfId="0" applyFont="1" applyFill="1" applyBorder="1" applyAlignment="1">
      <alignment wrapText="1" shrinkToFit="1"/>
    </xf>
    <xf numFmtId="14" fontId="13" fillId="17" borderId="7" xfId="0" applyNumberFormat="1" applyFont="1" applyFill="1" applyBorder="1" applyAlignment="1">
      <alignment vertical="top"/>
    </xf>
    <xf numFmtId="0" fontId="0" fillId="17" borderId="0" xfId="0" applyFill="1" applyAlignment="1">
      <alignment vertical="top"/>
    </xf>
    <xf numFmtId="164" fontId="7" fillId="17" borderId="0" xfId="2" applyFont="1" applyFill="1" applyAlignment="1">
      <alignment vertical="top"/>
    </xf>
    <xf numFmtId="0" fontId="13" fillId="17" borderId="0" xfId="0" applyFont="1" applyFill="1" applyAlignment="1">
      <alignment vertical="top"/>
    </xf>
    <xf numFmtId="0" fontId="13" fillId="17" borderId="0" xfId="0" applyFont="1" applyFill="1" applyAlignment="1">
      <alignment horizontal="left"/>
    </xf>
    <xf numFmtId="0" fontId="13" fillId="17" borderId="8" xfId="0" applyFont="1" applyFill="1" applyBorder="1"/>
    <xf numFmtId="164" fontId="13" fillId="17" borderId="7" xfId="0" applyNumberFormat="1" applyFont="1" applyFill="1" applyBorder="1" applyAlignment="1">
      <alignment vertical="center"/>
    </xf>
    <xf numFmtId="14" fontId="13" fillId="16" borderId="7" xfId="0" applyNumberFormat="1" applyFont="1" applyFill="1" applyBorder="1" applyAlignment="1">
      <alignment vertical="top"/>
    </xf>
    <xf numFmtId="0" fontId="0" fillId="16" borderId="0" xfId="0" applyFill="1"/>
    <xf numFmtId="0" fontId="0" fillId="16" borderId="0" xfId="0" applyFill="1" applyAlignment="1">
      <alignment vertical="top"/>
    </xf>
    <xf numFmtId="0" fontId="13" fillId="16" borderId="0" xfId="0" applyFont="1" applyFill="1" applyAlignment="1">
      <alignment wrapText="1"/>
    </xf>
    <xf numFmtId="164" fontId="7" fillId="16" borderId="0" xfId="2" applyFont="1" applyFill="1" applyAlignment="1">
      <alignment vertical="top"/>
    </xf>
    <xf numFmtId="0" fontId="13" fillId="16" borderId="0" xfId="0" applyFont="1" applyFill="1" applyAlignment="1">
      <alignment vertical="top"/>
    </xf>
    <xf numFmtId="2" fontId="57" fillId="3" borderId="23" xfId="0" applyNumberFormat="1" applyFont="1" applyFill="1" applyBorder="1" applyAlignment="1">
      <alignment horizontal="right" vertical="center" wrapText="1"/>
    </xf>
    <xf numFmtId="2" fontId="57" fillId="16" borderId="23" xfId="0" applyNumberFormat="1" applyFont="1" applyFill="1" applyBorder="1" applyAlignment="1">
      <alignment horizontal="right" vertical="center" wrapText="1"/>
    </xf>
    <xf numFmtId="2" fontId="57" fillId="7" borderId="23" xfId="0" applyNumberFormat="1" applyFont="1" applyFill="1" applyBorder="1" applyAlignment="1">
      <alignment horizontal="right" vertical="center" wrapText="1"/>
    </xf>
    <xf numFmtId="2" fontId="57" fillId="8" borderId="23" xfId="0" applyNumberFormat="1" applyFont="1" applyFill="1" applyBorder="1" applyAlignment="1">
      <alignment horizontal="right" vertical="center" wrapText="1"/>
    </xf>
    <xf numFmtId="2" fontId="57" fillId="12" borderId="23" xfId="0" applyNumberFormat="1" applyFont="1" applyFill="1" applyBorder="1" applyAlignment="1">
      <alignment horizontal="right" vertical="center" wrapText="1"/>
    </xf>
    <xf numFmtId="2" fontId="57" fillId="19" borderId="23" xfId="0" applyNumberFormat="1" applyFont="1" applyFill="1" applyBorder="1" applyAlignment="1">
      <alignment horizontal="right" vertical="center" wrapText="1"/>
    </xf>
    <xf numFmtId="2" fontId="57" fillId="10" borderId="23" xfId="0" applyNumberFormat="1" applyFont="1" applyFill="1" applyBorder="1" applyAlignment="1">
      <alignment horizontal="right" vertical="center" wrapText="1"/>
    </xf>
    <xf numFmtId="0" fontId="60" fillId="0" borderId="8" xfId="0" applyFont="1" applyBorder="1"/>
    <xf numFmtId="164" fontId="59" fillId="3" borderId="7" xfId="0" applyNumberFormat="1" applyFont="1" applyFill="1" applyBorder="1" applyAlignment="1">
      <alignment vertical="center"/>
    </xf>
    <xf numFmtId="0" fontId="59" fillId="3" borderId="8" xfId="0" applyFont="1" applyFill="1" applyBorder="1"/>
    <xf numFmtId="166" fontId="48" fillId="7" borderId="7" xfId="0" applyNumberFormat="1" applyFont="1" applyFill="1" applyBorder="1" applyAlignment="1" applyProtection="1">
      <alignment horizontal="right"/>
      <protection locked="0"/>
    </xf>
    <xf numFmtId="0" fontId="60" fillId="7" borderId="0" xfId="0" applyFont="1" applyFill="1"/>
    <xf numFmtId="0" fontId="48" fillId="7" borderId="0" xfId="0" applyFont="1" applyFill="1"/>
    <xf numFmtId="0" fontId="60" fillId="7" borderId="0" xfId="0" applyFont="1" applyFill="1" applyAlignment="1">
      <alignment wrapText="1"/>
    </xf>
    <xf numFmtId="4" fontId="48" fillId="7" borderId="0" xfId="2" applyNumberFormat="1" applyFont="1" applyFill="1"/>
    <xf numFmtId="0" fontId="48" fillId="7" borderId="0" xfId="0" applyFont="1" applyFill="1" applyAlignment="1">
      <alignment horizontal="left" vertical="top" wrapText="1"/>
    </xf>
    <xf numFmtId="164" fontId="59" fillId="17" borderId="7" xfId="0" applyNumberFormat="1" applyFont="1" applyFill="1" applyBorder="1" applyAlignment="1">
      <alignment vertical="center"/>
    </xf>
    <xf numFmtId="0" fontId="59" fillId="17" borderId="8" xfId="0" applyFont="1" applyFill="1" applyBorder="1"/>
    <xf numFmtId="164" fontId="75" fillId="21" borderId="31" xfId="0" applyNumberFormat="1" applyFont="1" applyFill="1" applyBorder="1"/>
    <xf numFmtId="166" fontId="48" fillId="11" borderId="32" xfId="0" applyNumberFormat="1" applyFont="1" applyFill="1" applyBorder="1" applyAlignment="1" applyProtection="1">
      <alignment horizontal="right"/>
      <protection locked="0"/>
    </xf>
    <xf numFmtId="0" fontId="60" fillId="11" borderId="32" xfId="0" applyFont="1" applyFill="1" applyBorder="1"/>
    <xf numFmtId="0" fontId="48" fillId="11" borderId="32" xfId="0" applyFont="1" applyFill="1" applyBorder="1"/>
    <xf numFmtId="0" fontId="60" fillId="11" borderId="32" xfId="0" applyFont="1" applyFill="1" applyBorder="1" applyAlignment="1">
      <alignment wrapText="1"/>
    </xf>
    <xf numFmtId="164" fontId="48" fillId="11" borderId="32" xfId="2" applyFont="1" applyFill="1" applyBorder="1"/>
    <xf numFmtId="0" fontId="48" fillId="11" borderId="32" xfId="0" applyFont="1" applyFill="1" applyBorder="1" applyAlignment="1">
      <alignment horizontal="left" vertical="top" wrapText="1"/>
    </xf>
    <xf numFmtId="0" fontId="60" fillId="0" borderId="32" xfId="0" applyFont="1" applyBorder="1"/>
    <xf numFmtId="164" fontId="59" fillId="3" borderId="32" xfId="0" applyNumberFormat="1" applyFont="1" applyFill="1" applyBorder="1" applyAlignment="1">
      <alignment vertical="center"/>
    </xf>
    <xf numFmtId="0" fontId="59" fillId="3" borderId="32" xfId="0" applyFont="1" applyFill="1" applyBorder="1"/>
    <xf numFmtId="166" fontId="48" fillId="11" borderId="33" xfId="0" applyNumberFormat="1" applyFont="1" applyFill="1" applyBorder="1" applyAlignment="1" applyProtection="1">
      <alignment horizontal="right"/>
      <protection locked="0"/>
    </xf>
    <xf numFmtId="0" fontId="60" fillId="11" borderId="33" xfId="0" applyFont="1" applyFill="1" applyBorder="1"/>
    <xf numFmtId="0" fontId="48" fillId="11" borderId="33" xfId="0" applyFont="1" applyFill="1" applyBorder="1"/>
    <xf numFmtId="0" fontId="60" fillId="11" borderId="33" xfId="0" applyFont="1" applyFill="1" applyBorder="1" applyAlignment="1">
      <alignment wrapText="1"/>
    </xf>
    <xf numFmtId="164" fontId="48" fillId="11" borderId="33" xfId="2" applyFont="1" applyFill="1" applyBorder="1"/>
    <xf numFmtId="0" fontId="48" fillId="11" borderId="33" xfId="0" applyFont="1" applyFill="1" applyBorder="1" applyAlignment="1">
      <alignment horizontal="left" vertical="top" wrapText="1"/>
    </xf>
    <xf numFmtId="164" fontId="59" fillId="17" borderId="33" xfId="0" applyNumberFormat="1" applyFont="1" applyFill="1" applyBorder="1" applyAlignment="1">
      <alignment vertical="center"/>
    </xf>
    <xf numFmtId="0" fontId="59" fillId="17" borderId="33" xfId="0" applyFont="1" applyFill="1" applyBorder="1"/>
    <xf numFmtId="14" fontId="59" fillId="16" borderId="34" xfId="0" applyNumberFormat="1" applyFont="1" applyFill="1" applyBorder="1" applyAlignment="1">
      <alignment vertical="top"/>
    </xf>
    <xf numFmtId="0" fontId="60" fillId="16" borderId="34" xfId="0" applyFont="1" applyFill="1" applyBorder="1"/>
    <xf numFmtId="0" fontId="60" fillId="16" borderId="34" xfId="0" applyFont="1" applyFill="1" applyBorder="1" applyAlignment="1">
      <alignment vertical="top"/>
    </xf>
    <xf numFmtId="0" fontId="59" fillId="16" borderId="34" xfId="0" applyFont="1" applyFill="1" applyBorder="1"/>
    <xf numFmtId="0" fontId="59" fillId="16" borderId="34" xfId="0" applyFont="1" applyFill="1" applyBorder="1" applyAlignment="1">
      <alignment wrapText="1"/>
    </xf>
    <xf numFmtId="164" fontId="48" fillId="16" borderId="34" xfId="2" applyFont="1" applyFill="1" applyBorder="1" applyAlignment="1">
      <alignment vertical="top"/>
    </xf>
    <xf numFmtId="0" fontId="59" fillId="16" borderId="34" xfId="0" applyFont="1" applyFill="1" applyBorder="1" applyAlignment="1">
      <alignment vertical="top"/>
    </xf>
    <xf numFmtId="0" fontId="60" fillId="0" borderId="34" xfId="0" applyFont="1" applyBorder="1"/>
    <xf numFmtId="164" fontId="59" fillId="3" borderId="34" xfId="0" applyNumberFormat="1" applyFont="1" applyFill="1" applyBorder="1" applyAlignment="1">
      <alignment vertical="center"/>
    </xf>
    <xf numFmtId="0" fontId="59" fillId="3" borderId="34" xfId="0" applyFont="1" applyFill="1" applyBorder="1"/>
    <xf numFmtId="14" fontId="59" fillId="16" borderId="28" xfId="0" applyNumberFormat="1" applyFont="1" applyFill="1" applyBorder="1" applyAlignment="1">
      <alignment vertical="top"/>
    </xf>
    <xf numFmtId="0" fontId="60" fillId="16" borderId="28" xfId="0" applyFont="1" applyFill="1" applyBorder="1"/>
    <xf numFmtId="0" fontId="60" fillId="16" borderId="28" xfId="0" applyFont="1" applyFill="1" applyBorder="1" applyAlignment="1">
      <alignment vertical="top"/>
    </xf>
    <xf numFmtId="0" fontId="59" fillId="16" borderId="28" xfId="0" applyFont="1" applyFill="1" applyBorder="1" applyAlignment="1">
      <alignment wrapText="1"/>
    </xf>
    <xf numFmtId="164" fontId="48" fillId="16" borderId="28" xfId="2" applyFont="1" applyFill="1" applyBorder="1" applyAlignment="1">
      <alignment vertical="top"/>
    </xf>
    <xf numFmtId="0" fontId="59" fillId="16" borderId="28" xfId="0" applyFont="1" applyFill="1" applyBorder="1" applyAlignment="1">
      <alignment vertical="top"/>
    </xf>
    <xf numFmtId="14" fontId="59" fillId="6" borderId="7" xfId="0" applyNumberFormat="1" applyFont="1" applyFill="1" applyBorder="1" applyAlignment="1">
      <alignment vertical="top"/>
    </xf>
    <xf numFmtId="0" fontId="60" fillId="6" borderId="0" xfId="0" applyFont="1" applyFill="1"/>
    <xf numFmtId="0" fontId="60" fillId="6" borderId="0" xfId="0" applyFont="1" applyFill="1" applyAlignment="1">
      <alignment vertical="top"/>
    </xf>
    <xf numFmtId="0" fontId="59" fillId="6" borderId="0" xfId="0" applyFont="1" applyFill="1" applyAlignment="1">
      <alignment wrapText="1"/>
    </xf>
    <xf numFmtId="164" fontId="48" fillId="6" borderId="0" xfId="2" applyFont="1" applyFill="1" applyAlignment="1">
      <alignment vertical="top"/>
    </xf>
    <xf numFmtId="0" fontId="59" fillId="6" borderId="0" xfId="0" applyFont="1" applyFill="1" applyAlignment="1">
      <alignment vertical="top"/>
    </xf>
    <xf numFmtId="0" fontId="59" fillId="6" borderId="0" xfId="0" applyFont="1" applyFill="1" applyAlignment="1">
      <alignment vertical="center"/>
    </xf>
    <xf numFmtId="169" fontId="76" fillId="0" borderId="22" xfId="0" applyNumberFormat="1" applyFont="1" applyBorder="1" applyAlignment="1">
      <alignment horizontal="right" vertical="center"/>
    </xf>
    <xf numFmtId="14" fontId="13" fillId="22" borderId="7" xfId="0" applyNumberFormat="1" applyFont="1" applyFill="1" applyBorder="1" applyAlignment="1">
      <alignment vertical="top"/>
    </xf>
    <xf numFmtId="0" fontId="0" fillId="22" borderId="0" xfId="0" applyFill="1"/>
    <xf numFmtId="0" fontId="0" fillId="22" borderId="0" xfId="0" applyFill="1" applyAlignment="1">
      <alignment vertical="top"/>
    </xf>
    <xf numFmtId="0" fontId="13" fillId="22" borderId="0" xfId="0" applyFont="1" applyFill="1"/>
    <xf numFmtId="0" fontId="13" fillId="22" borderId="0" xfId="0" applyFont="1" applyFill="1" applyAlignment="1">
      <alignment wrapText="1"/>
    </xf>
    <xf numFmtId="164" fontId="7" fillId="22" borderId="0" xfId="2" applyFont="1" applyFill="1" applyAlignment="1">
      <alignment vertical="top"/>
    </xf>
    <xf numFmtId="0" fontId="13" fillId="22" borderId="0" xfId="0" applyFont="1" applyFill="1" applyAlignment="1">
      <alignment vertical="top"/>
    </xf>
    <xf numFmtId="0" fontId="0" fillId="22" borderId="8" xfId="0" applyFill="1" applyBorder="1"/>
    <xf numFmtId="164" fontId="59" fillId="22" borderId="7" xfId="0" applyNumberFormat="1" applyFont="1" applyFill="1" applyBorder="1" applyAlignment="1">
      <alignment vertical="center"/>
    </xf>
    <xf numFmtId="0" fontId="59" fillId="3" borderId="0" xfId="0" applyFont="1" applyFill="1"/>
    <xf numFmtId="14" fontId="47" fillId="22" borderId="7" xfId="0" applyNumberFormat="1" applyFont="1" applyFill="1" applyBorder="1" applyAlignment="1">
      <alignment vertical="top"/>
    </xf>
    <xf numFmtId="0" fontId="1" fillId="22" borderId="0" xfId="0" applyFont="1" applyFill="1"/>
    <xf numFmtId="0" fontId="1" fillId="22" borderId="0" xfId="0" applyFont="1" applyFill="1" applyAlignment="1">
      <alignment vertical="top"/>
    </xf>
    <xf numFmtId="0" fontId="47" fillId="22" borderId="0" xfId="0" applyFont="1" applyFill="1"/>
    <xf numFmtId="0" fontId="47" fillId="22" borderId="0" xfId="0" applyFont="1" applyFill="1" applyAlignment="1">
      <alignment wrapText="1"/>
    </xf>
    <xf numFmtId="164" fontId="77" fillId="22" borderId="0" xfId="2" applyFont="1" applyFill="1" applyAlignment="1">
      <alignment vertical="top"/>
    </xf>
    <xf numFmtId="0" fontId="47" fillId="22" borderId="0" xfId="0" applyFont="1" applyFill="1" applyAlignment="1">
      <alignment vertical="top"/>
    </xf>
    <xf numFmtId="0" fontId="1" fillId="22" borderId="8" xfId="0" applyFont="1" applyFill="1" applyBorder="1"/>
    <xf numFmtId="164" fontId="47" fillId="22" borderId="7" xfId="0" applyNumberFormat="1" applyFont="1" applyFill="1" applyBorder="1" applyAlignment="1">
      <alignment vertical="center"/>
    </xf>
    <xf numFmtId="166" fontId="48" fillId="7" borderId="0" xfId="0" applyNumberFormat="1" applyFont="1" applyFill="1" applyAlignment="1" applyProtection="1">
      <alignment horizontal="right"/>
      <protection locked="0"/>
    </xf>
    <xf numFmtId="164" fontId="59" fillId="17" borderId="0" xfId="0" applyNumberFormat="1" applyFont="1" applyFill="1" applyAlignment="1">
      <alignment vertical="center"/>
    </xf>
    <xf numFmtId="0" fontId="59" fillId="17" borderId="0" xfId="0" applyFont="1" applyFill="1"/>
    <xf numFmtId="164" fontId="48" fillId="17" borderId="0" xfId="2" applyFont="1" applyFill="1"/>
    <xf numFmtId="166" fontId="48" fillId="8" borderId="7" xfId="0" applyNumberFormat="1" applyFont="1" applyFill="1" applyBorder="1" applyAlignment="1" applyProtection="1">
      <alignment horizontal="right"/>
      <protection locked="0"/>
    </xf>
    <xf numFmtId="0" fontId="60" fillId="8" borderId="0" xfId="0" applyFont="1" applyFill="1"/>
    <xf numFmtId="0" fontId="48" fillId="8" borderId="0" xfId="0" applyFont="1" applyFill="1"/>
    <xf numFmtId="0" fontId="60" fillId="8" borderId="0" xfId="0" applyFont="1" applyFill="1" applyAlignment="1">
      <alignment wrapText="1"/>
    </xf>
    <xf numFmtId="164" fontId="48" fillId="8" borderId="0" xfId="2" applyFont="1" applyFill="1"/>
    <xf numFmtId="0" fontId="48" fillId="8" borderId="0" xfId="0" applyFont="1" applyFill="1" applyAlignment="1">
      <alignment horizontal="left" vertical="top" wrapText="1"/>
    </xf>
    <xf numFmtId="0" fontId="60" fillId="17" borderId="0" xfId="0" applyFont="1" applyFill="1"/>
    <xf numFmtId="166" fontId="48" fillId="13" borderId="0" xfId="0" applyNumberFormat="1" applyFont="1" applyFill="1" applyAlignment="1" applyProtection="1">
      <alignment horizontal="right"/>
      <protection locked="0"/>
    </xf>
    <xf numFmtId="1" fontId="48" fillId="13" borderId="0" xfId="0" applyNumberFormat="1" applyFont="1" applyFill="1"/>
    <xf numFmtId="0" fontId="48" fillId="13" borderId="0" xfId="0" applyFont="1" applyFill="1" applyAlignment="1" applyProtection="1">
      <alignment horizontal="right"/>
      <protection locked="0"/>
    </xf>
    <xf numFmtId="0" fontId="48" fillId="13" borderId="0" xfId="0" applyFont="1" applyFill="1" applyProtection="1">
      <protection locked="0"/>
    </xf>
    <xf numFmtId="0" fontId="48" fillId="13" borderId="0" xfId="0" applyFont="1" applyFill="1"/>
    <xf numFmtId="164" fontId="48" fillId="13" borderId="0" xfId="2" applyFont="1" applyFill="1" applyBorder="1"/>
    <xf numFmtId="0" fontId="48" fillId="0" borderId="0" xfId="0" applyFont="1"/>
    <xf numFmtId="0" fontId="50" fillId="18" borderId="24" xfId="0" applyFont="1" applyFill="1" applyBorder="1" applyAlignment="1">
      <alignment horizontal="right" vertical="center" wrapText="1"/>
    </xf>
    <xf numFmtId="0" fontId="50" fillId="18" borderId="26" xfId="0" applyFont="1" applyFill="1" applyBorder="1" applyAlignment="1">
      <alignment horizontal="right" vertical="center" wrapText="1"/>
    </xf>
    <xf numFmtId="6" fontId="55" fillId="18" borderId="24" xfId="0" applyNumberFormat="1" applyFont="1" applyFill="1" applyBorder="1" applyAlignment="1">
      <alignment horizontal="right" vertical="center"/>
    </xf>
    <xf numFmtId="6" fontId="55" fillId="18" borderId="26" xfId="0" applyNumberFormat="1" applyFont="1" applyFill="1" applyBorder="1" applyAlignment="1">
      <alignment horizontal="right" vertical="center"/>
    </xf>
    <xf numFmtId="6" fontId="56" fillId="18" borderId="24" xfId="0" applyNumberFormat="1" applyFont="1" applyFill="1" applyBorder="1" applyAlignment="1">
      <alignment horizontal="right" vertical="center"/>
    </xf>
    <xf numFmtId="6" fontId="56" fillId="18" borderId="26" xfId="0" applyNumberFormat="1" applyFont="1" applyFill="1" applyBorder="1" applyAlignment="1">
      <alignment horizontal="right" vertical="center"/>
    </xf>
    <xf numFmtId="2" fontId="57" fillId="18" borderId="24" xfId="0" applyNumberFormat="1" applyFont="1" applyFill="1" applyBorder="1" applyAlignment="1">
      <alignment horizontal="right" vertical="center" wrapText="1"/>
    </xf>
    <xf numFmtId="2" fontId="57" fillId="18" borderId="26" xfId="0" applyNumberFormat="1" applyFont="1" applyFill="1" applyBorder="1" applyAlignment="1">
      <alignment horizontal="right" vertical="center" wrapText="1"/>
    </xf>
    <xf numFmtId="4" fontId="58" fillId="18" borderId="25" xfId="0" applyNumberFormat="1" applyFont="1" applyFill="1" applyBorder="1" applyAlignment="1">
      <alignment horizontal="right" vertical="center" wrapText="1"/>
    </xf>
    <xf numFmtId="4" fontId="58" fillId="18" borderId="27" xfId="0" applyNumberFormat="1" applyFont="1" applyFill="1" applyBorder="1" applyAlignment="1">
      <alignment horizontal="right" vertical="center" wrapText="1"/>
    </xf>
    <xf numFmtId="0" fontId="34" fillId="7" borderId="0" xfId="0" applyFont="1" applyFill="1" applyAlignment="1" applyProtection="1">
      <alignment horizontal="center" vertical="center" wrapText="1"/>
      <protection locked="0"/>
    </xf>
    <xf numFmtId="0" fontId="7" fillId="7" borderId="0" xfId="0" applyFont="1" applyFill="1" applyAlignment="1">
      <alignment horizontal="left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left" vertical="center"/>
    </xf>
    <xf numFmtId="0" fontId="7" fillId="7" borderId="0" xfId="0" applyFont="1" applyFill="1" applyAlignment="1">
      <alignment horizontal="left" vertical="center" wrapText="1"/>
    </xf>
    <xf numFmtId="0" fontId="71" fillId="7" borderId="28" xfId="0" applyFont="1" applyFill="1" applyBorder="1" applyAlignment="1" applyProtection="1">
      <alignment horizontal="center" vertical="center" wrapText="1"/>
      <protection locked="0"/>
    </xf>
    <xf numFmtId="0" fontId="48" fillId="7" borderId="28" xfId="0" applyFont="1" applyFill="1" applyBorder="1" applyAlignment="1">
      <alignment horizontal="left" wrapText="1"/>
    </xf>
    <xf numFmtId="0" fontId="48" fillId="7" borderId="28" xfId="0" applyFont="1" applyFill="1" applyBorder="1" applyAlignment="1">
      <alignment horizontal="left" vertical="top" wrapText="1"/>
    </xf>
    <xf numFmtId="0" fontId="48" fillId="7" borderId="28" xfId="0" applyFont="1" applyFill="1" applyBorder="1" applyAlignment="1">
      <alignment horizontal="left" vertical="center"/>
    </xf>
    <xf numFmtId="0" fontId="48" fillId="7" borderId="28" xfId="0" applyFont="1" applyFill="1" applyBorder="1" applyAlignment="1">
      <alignment horizontal="left" vertical="center" wrapText="1"/>
    </xf>
  </cellXfs>
  <cellStyles count="144">
    <cellStyle name="Comma" xfId="1" builtinId="3"/>
    <cellStyle name="Currency" xfId="2" builtinId="4"/>
    <cellStyle name="Followed Hyperlink" xfId="71" builtinId="9" hidden="1"/>
    <cellStyle name="Followed Hyperlink" xfId="75" builtinId="9" hidden="1"/>
    <cellStyle name="Followed Hyperlink" xfId="79" builtinId="9" hidden="1"/>
    <cellStyle name="Followed Hyperlink" xfId="83" builtinId="9" hidden="1"/>
    <cellStyle name="Followed Hyperlink" xfId="87" builtinId="9" hidden="1"/>
    <cellStyle name="Followed Hyperlink" xfId="91" builtinId="9" hidden="1"/>
    <cellStyle name="Followed Hyperlink" xfId="95" builtinId="9" hidden="1"/>
    <cellStyle name="Followed Hyperlink" xfId="99" builtinId="9" hidden="1"/>
    <cellStyle name="Followed Hyperlink" xfId="103" builtinId="9" hidden="1"/>
    <cellStyle name="Followed Hyperlink" xfId="107" builtinId="9" hidden="1"/>
    <cellStyle name="Followed Hyperlink" xfId="111" builtinId="9" hidden="1"/>
    <cellStyle name="Followed Hyperlink" xfId="115" builtinId="9" hidden="1"/>
    <cellStyle name="Followed Hyperlink" xfId="119" builtinId="9" hidden="1"/>
    <cellStyle name="Followed Hyperlink" xfId="123" builtinId="9" hidden="1"/>
    <cellStyle name="Followed Hyperlink" xfId="127" builtinId="9" hidden="1"/>
    <cellStyle name="Followed Hyperlink" xfId="131" builtinId="9" hidden="1"/>
    <cellStyle name="Followed Hyperlink" xfId="135" builtinId="9" hidden="1"/>
    <cellStyle name="Followed Hyperlink" xfId="139" builtinId="9" hidden="1"/>
    <cellStyle name="Followed Hyperlink" xfId="143" builtinId="9" hidden="1"/>
    <cellStyle name="Followed Hyperlink" xfId="141" builtinId="9" hidden="1"/>
    <cellStyle name="Followed Hyperlink" xfId="137" builtinId="9" hidden="1"/>
    <cellStyle name="Followed Hyperlink" xfId="133" builtinId="9" hidden="1"/>
    <cellStyle name="Followed Hyperlink" xfId="129" builtinId="9" hidden="1"/>
    <cellStyle name="Followed Hyperlink" xfId="125" builtinId="9" hidden="1"/>
    <cellStyle name="Followed Hyperlink" xfId="121" builtinId="9" hidden="1"/>
    <cellStyle name="Followed Hyperlink" xfId="117" builtinId="9" hidden="1"/>
    <cellStyle name="Followed Hyperlink" xfId="113" builtinId="9" hidden="1"/>
    <cellStyle name="Followed Hyperlink" xfId="109" builtinId="9" hidden="1"/>
    <cellStyle name="Followed Hyperlink" xfId="105" builtinId="9" hidden="1"/>
    <cellStyle name="Followed Hyperlink" xfId="101" builtinId="9" hidden="1"/>
    <cellStyle name="Followed Hyperlink" xfId="97" builtinId="9" hidden="1"/>
    <cellStyle name="Followed Hyperlink" xfId="93" builtinId="9" hidden="1"/>
    <cellStyle name="Followed Hyperlink" xfId="89" builtinId="9" hidden="1"/>
    <cellStyle name="Followed Hyperlink" xfId="85" builtinId="9" hidden="1"/>
    <cellStyle name="Followed Hyperlink" xfId="81" builtinId="9" hidden="1"/>
    <cellStyle name="Followed Hyperlink" xfId="77" builtinId="9" hidden="1"/>
    <cellStyle name="Followed Hyperlink" xfId="73" builtinId="9" hidden="1"/>
    <cellStyle name="Followed Hyperlink" xfId="69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7" builtinId="9" hidden="1"/>
    <cellStyle name="Followed Hyperlink" xfId="65" builtinId="9" hidden="1"/>
    <cellStyle name="Followed Hyperlink" xfId="57" builtinId="9" hidden="1"/>
    <cellStyle name="Followed Hyperlink" xfId="49" builtinId="9" hidden="1"/>
    <cellStyle name="Followed Hyperlink" xfId="41" builtinId="9" hidden="1"/>
    <cellStyle name="Followed Hyperlink" xfId="33" builtinId="9" hidden="1"/>
    <cellStyle name="Followed Hyperlink" xfId="25" builtinId="9" hidden="1"/>
    <cellStyle name="Followed Hyperlink" xfId="13" builtinId="9" hidden="1"/>
    <cellStyle name="Followed Hyperlink" xfId="15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17" builtinId="9" hidden="1"/>
    <cellStyle name="Followed Hyperlink" xfId="9" builtinId="9" hidden="1"/>
    <cellStyle name="Followed Hyperlink" xfId="11" builtinId="9" hidden="1"/>
    <cellStyle name="Followed Hyperlink" xfId="7" builtinId="9" hidden="1"/>
    <cellStyle name="Followed Hyperlink" xfId="5" builtinId="9" hidden="1"/>
    <cellStyle name="Hyperlink" xfId="76" builtinId="8" hidden="1"/>
    <cellStyle name="Hyperlink" xfId="78" builtinId="8" hidden="1"/>
    <cellStyle name="Hyperlink" xfId="82" builtinId="8" hidden="1"/>
    <cellStyle name="Hyperlink" xfId="84" builtinId="8" hidden="1"/>
    <cellStyle name="Hyperlink" xfId="86" builtinId="8" hidden="1"/>
    <cellStyle name="Hyperlink" xfId="90" builtinId="8" hidden="1"/>
    <cellStyle name="Hyperlink" xfId="92" builtinId="8" hidden="1"/>
    <cellStyle name="Hyperlink" xfId="94" builtinId="8" hidden="1"/>
    <cellStyle name="Hyperlink" xfId="98" builtinId="8" hidden="1"/>
    <cellStyle name="Hyperlink" xfId="100" builtinId="8" hidden="1"/>
    <cellStyle name="Hyperlink" xfId="102" builtinId="8" hidden="1"/>
    <cellStyle name="Hyperlink" xfId="106" builtinId="8" hidden="1"/>
    <cellStyle name="Hyperlink" xfId="108" builtinId="8" hidden="1"/>
    <cellStyle name="Hyperlink" xfId="110" builtinId="8" hidden="1"/>
    <cellStyle name="Hyperlink" xfId="114" builtinId="8" hidden="1"/>
    <cellStyle name="Hyperlink" xfId="116" builtinId="8" hidden="1"/>
    <cellStyle name="Hyperlink" xfId="118" builtinId="8" hidden="1"/>
    <cellStyle name="Hyperlink" xfId="122" builtinId="8" hidden="1"/>
    <cellStyle name="Hyperlink" xfId="124" builtinId="8" hidden="1"/>
    <cellStyle name="Hyperlink" xfId="126" builtinId="8" hidden="1"/>
    <cellStyle name="Hyperlink" xfId="130" builtinId="8" hidden="1"/>
    <cellStyle name="Hyperlink" xfId="132" builtinId="8" hidden="1"/>
    <cellStyle name="Hyperlink" xfId="134" builtinId="8" hidden="1"/>
    <cellStyle name="Hyperlink" xfId="138" builtinId="8" hidden="1"/>
    <cellStyle name="Hyperlink" xfId="140" builtinId="8" hidden="1"/>
    <cellStyle name="Hyperlink" xfId="142" builtinId="8" hidden="1"/>
    <cellStyle name="Hyperlink" xfId="136" builtinId="8" hidden="1"/>
    <cellStyle name="Hyperlink" xfId="128" builtinId="8" hidden="1"/>
    <cellStyle name="Hyperlink" xfId="120" builtinId="8" hidden="1"/>
    <cellStyle name="Hyperlink" xfId="112" builtinId="8" hidden="1"/>
    <cellStyle name="Hyperlink" xfId="104" builtinId="8" hidden="1"/>
    <cellStyle name="Hyperlink" xfId="96" builtinId="8" hidden="1"/>
    <cellStyle name="Hyperlink" xfId="88" builtinId="8" hidden="1"/>
    <cellStyle name="Hyperlink" xfId="80" builtinId="8" hidden="1"/>
    <cellStyle name="Hyperlink" xfId="34" builtinId="8" hidden="1"/>
    <cellStyle name="Hyperlink" xfId="36" builtinId="8" hidden="1"/>
    <cellStyle name="Hyperlink" xfId="38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4" builtinId="8" hidden="1"/>
    <cellStyle name="Hyperlink" xfId="72" builtinId="8" hidden="1"/>
    <cellStyle name="Hyperlink" xfId="56" builtinId="8" hidden="1"/>
    <cellStyle name="Hyperlink" xfId="40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6" builtinId="8" hidden="1"/>
    <cellStyle name="Hyperlink" xfId="8" builtinId="8" hidden="1"/>
    <cellStyle name="Hyperlink" xfId="4" builtinId="8" hidden="1"/>
    <cellStyle name="Normal" xfId="0" builtinId="0"/>
    <cellStyle name="Normal_Assets[1]_1" xfId="3" xr:uid="{00000000-0005-0000-0000-00008F000000}"/>
  </cellStyles>
  <dxfs count="0"/>
  <tableStyles count="0" defaultTableStyle="TableStyleMedium9" defaultPivotStyle="PivotStyleMedium4"/>
  <colors>
    <mruColors>
      <color rgb="FF0099CC"/>
      <color rgb="FF4BACC6"/>
      <color rgb="FFFFFF00"/>
      <color rgb="FFE26B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32"/>
  <sheetViews>
    <sheetView topLeftCell="A3" workbookViewId="0">
      <selection activeCell="F7" sqref="F7"/>
    </sheetView>
  </sheetViews>
  <sheetFormatPr defaultColWidth="11.19921875" defaultRowHeight="15.6" x14ac:dyDescent="0.3"/>
  <cols>
    <col min="6" max="6" width="20" customWidth="1"/>
    <col min="7" max="7" width="12.69921875" bestFit="1" customWidth="1"/>
    <col min="8" max="8" width="25" customWidth="1"/>
    <col min="9" max="9" width="26.69921875" customWidth="1"/>
    <col min="10" max="10" width="24.69921875" customWidth="1"/>
    <col min="11" max="11" width="28.5" bestFit="1" customWidth="1"/>
    <col min="12" max="12" width="3.5" customWidth="1"/>
    <col min="13" max="13" width="43.19921875" bestFit="1" customWidth="1"/>
    <col min="14" max="14" width="2.5" customWidth="1"/>
    <col min="15" max="15" width="16.19921875" customWidth="1"/>
    <col min="16" max="16" width="3.5" customWidth="1"/>
    <col min="17" max="17" width="35.19921875" bestFit="1" customWidth="1"/>
    <col min="18" max="18" width="12.69921875" bestFit="1" customWidth="1"/>
  </cols>
  <sheetData>
    <row r="1" spans="2:18" ht="16.2" thickBot="1" x14ac:dyDescent="0.35"/>
    <row r="2" spans="2:18" ht="23.4" thickBot="1" x14ac:dyDescent="0.45">
      <c r="B2" s="106" t="s">
        <v>521</v>
      </c>
      <c r="C2" s="107"/>
      <c r="D2" s="107"/>
      <c r="E2" s="107"/>
      <c r="F2" s="107"/>
      <c r="G2" s="107"/>
      <c r="H2" s="442"/>
      <c r="I2" s="447" t="s">
        <v>522</v>
      </c>
      <c r="M2" s="89"/>
      <c r="N2" s="89"/>
      <c r="O2" s="89"/>
      <c r="P2" s="89"/>
      <c r="Q2" s="89"/>
      <c r="R2" s="89"/>
    </row>
    <row r="3" spans="2:18" ht="21" x14ac:dyDescent="0.4">
      <c r="B3" s="90"/>
      <c r="C3" s="91"/>
      <c r="D3" s="91"/>
      <c r="E3" s="91"/>
      <c r="F3" s="91"/>
      <c r="G3" s="91"/>
      <c r="H3" s="443" t="s">
        <v>0</v>
      </c>
      <c r="I3" s="639" t="s">
        <v>0</v>
      </c>
      <c r="M3" s="1"/>
      <c r="N3" s="1"/>
      <c r="O3" s="1"/>
      <c r="P3" s="1"/>
      <c r="Q3" s="2"/>
      <c r="R3" s="3"/>
    </row>
    <row r="4" spans="2:18" ht="36.6" thickBot="1" x14ac:dyDescent="0.45">
      <c r="B4" s="105" t="s">
        <v>1</v>
      </c>
      <c r="C4" s="92"/>
      <c r="D4" s="92"/>
      <c r="E4" s="92"/>
      <c r="F4" s="27" t="s">
        <v>2</v>
      </c>
      <c r="G4" s="27"/>
      <c r="H4" s="41" t="s">
        <v>3</v>
      </c>
      <c r="I4" s="640" t="s">
        <v>3</v>
      </c>
      <c r="M4" s="1"/>
      <c r="N4" s="1"/>
      <c r="O4" s="1"/>
      <c r="P4" s="1"/>
      <c r="Q4" s="2"/>
      <c r="R4" s="3"/>
    </row>
    <row r="5" spans="2:18" ht="36" customHeight="1" thickBot="1" x14ac:dyDescent="0.35">
      <c r="B5" s="103" t="s">
        <v>4</v>
      </c>
      <c r="C5" s="104"/>
      <c r="D5" s="104"/>
      <c r="E5" s="104"/>
      <c r="F5" s="95">
        <f>+Office!J43</f>
        <v>7792.3399999999983</v>
      </c>
      <c r="G5" s="96"/>
      <c r="H5" s="444">
        <f>+Office!N43</f>
        <v>14104.149999999998</v>
      </c>
      <c r="I5" s="448">
        <v>13809.73</v>
      </c>
    </row>
    <row r="6" spans="2:18" ht="18.600000000000001" thickTop="1" x14ac:dyDescent="0.35">
      <c r="B6" s="97"/>
      <c r="C6" s="98"/>
      <c r="D6" s="98"/>
      <c r="E6" s="98"/>
      <c r="F6" s="98"/>
      <c r="G6" s="98"/>
      <c r="H6" s="98"/>
      <c r="I6" s="638"/>
    </row>
    <row r="7" spans="2:18" ht="37.200000000000003" customHeight="1" thickBot="1" x14ac:dyDescent="0.35">
      <c r="B7" s="93" t="s">
        <v>5</v>
      </c>
      <c r="C7" s="94"/>
      <c r="D7" s="94"/>
      <c r="E7" s="94"/>
      <c r="F7" s="99">
        <f>+Community!J77</f>
        <v>70182.720000000001</v>
      </c>
      <c r="G7" s="96"/>
      <c r="H7" s="445">
        <f>+Community!N77</f>
        <v>232296.66800000001</v>
      </c>
      <c r="I7" s="448">
        <v>198864.6</v>
      </c>
    </row>
    <row r="8" spans="2:18" ht="18.600000000000001" thickTop="1" x14ac:dyDescent="0.35">
      <c r="B8" s="97"/>
      <c r="C8" s="98"/>
      <c r="D8" s="98"/>
      <c r="E8" s="98"/>
      <c r="F8" s="98"/>
      <c r="G8" s="98"/>
      <c r="H8" s="98"/>
      <c r="I8" s="638"/>
    </row>
    <row r="9" spans="2:18" ht="43.2" customHeight="1" thickBot="1" x14ac:dyDescent="0.35">
      <c r="B9" s="93" t="s">
        <v>6</v>
      </c>
      <c r="C9" s="94"/>
      <c r="D9" s="94"/>
      <c r="E9" s="94"/>
      <c r="F9" s="95">
        <f>+Fairground!J177</f>
        <v>277694.96000000002</v>
      </c>
      <c r="G9" s="94"/>
      <c r="H9" s="444">
        <f>+Fairground!N177</f>
        <v>508137.70400000003</v>
      </c>
      <c r="I9" s="448">
        <v>425754.79</v>
      </c>
    </row>
    <row r="10" spans="2:18" ht="18.600000000000001" thickTop="1" x14ac:dyDescent="0.35">
      <c r="B10" s="97"/>
      <c r="C10" s="98"/>
      <c r="D10" s="98"/>
      <c r="E10" s="98"/>
      <c r="F10" s="98"/>
      <c r="G10" s="98"/>
      <c r="H10" s="98"/>
      <c r="I10" s="638"/>
    </row>
    <row r="11" spans="2:18" ht="43.2" customHeight="1" thickBot="1" x14ac:dyDescent="0.4">
      <c r="B11" s="100" t="s">
        <v>7</v>
      </c>
      <c r="C11" s="101"/>
      <c r="D11" s="101"/>
      <c r="E11" s="101"/>
      <c r="F11" s="102">
        <f>+F9+F7+F5</f>
        <v>355670.02000000008</v>
      </c>
      <c r="G11" s="114"/>
      <c r="H11" s="446">
        <f>+H9+H7+H5</f>
        <v>754538.522</v>
      </c>
      <c r="I11" s="448">
        <v>638429.22</v>
      </c>
    </row>
    <row r="14" spans="2:18" x14ac:dyDescent="0.3">
      <c r="B14" t="s">
        <v>398</v>
      </c>
    </row>
    <row r="15" spans="2:18" ht="16.2" thickBot="1" x14ac:dyDescent="0.35"/>
    <row r="16" spans="2:18" ht="73.2" thickTop="1" thickBot="1" x14ac:dyDescent="0.35">
      <c r="B16" s="305"/>
      <c r="C16" t="s">
        <v>413</v>
      </c>
      <c r="F16" s="380" t="s">
        <v>507</v>
      </c>
      <c r="G16" s="381" t="s">
        <v>532</v>
      </c>
      <c r="H16" s="382" t="s">
        <v>531</v>
      </c>
      <c r="I16" s="383" t="s">
        <v>508</v>
      </c>
      <c r="J16" s="384" t="s">
        <v>530</v>
      </c>
    </row>
    <row r="17" spans="2:10" ht="16.8" thickTop="1" thickBot="1" x14ac:dyDescent="0.35">
      <c r="F17" s="386" t="s">
        <v>509</v>
      </c>
      <c r="G17" s="387">
        <v>153290</v>
      </c>
      <c r="H17" s="388">
        <v>183948</v>
      </c>
      <c r="I17" s="654">
        <v>148046.1</v>
      </c>
      <c r="J17" s="416">
        <v>148354.65</v>
      </c>
    </row>
    <row r="18" spans="2:10" ht="16.8" thickTop="1" thickBot="1" x14ac:dyDescent="0.35">
      <c r="B18" s="306"/>
      <c r="C18" t="s">
        <v>408</v>
      </c>
      <c r="F18" s="389" t="s">
        <v>510</v>
      </c>
      <c r="G18" s="390">
        <v>27500</v>
      </c>
      <c r="H18" s="391">
        <v>33000</v>
      </c>
      <c r="I18" s="655">
        <v>27732.68</v>
      </c>
      <c r="J18" s="417">
        <v>37386.93</v>
      </c>
    </row>
    <row r="19" spans="2:10" ht="16.8" thickTop="1" thickBot="1" x14ac:dyDescent="0.35">
      <c r="F19" s="392" t="s">
        <v>9</v>
      </c>
      <c r="G19" s="393">
        <v>79962</v>
      </c>
      <c r="H19" s="394">
        <v>95954</v>
      </c>
      <c r="I19" s="656">
        <v>93466.26</v>
      </c>
      <c r="J19" s="418">
        <v>129319.27</v>
      </c>
    </row>
    <row r="20" spans="2:10" ht="16.8" thickTop="1" thickBot="1" x14ac:dyDescent="0.35">
      <c r="B20" s="252"/>
      <c r="C20" t="s">
        <v>8</v>
      </c>
      <c r="F20" s="395" t="s">
        <v>511</v>
      </c>
      <c r="G20" s="396">
        <v>85630</v>
      </c>
      <c r="H20" s="397">
        <v>102756</v>
      </c>
      <c r="I20" s="657">
        <v>106159.35</v>
      </c>
      <c r="J20" s="419">
        <v>138234.25</v>
      </c>
    </row>
    <row r="21" spans="2:10" ht="16.2" thickTop="1" x14ac:dyDescent="0.3">
      <c r="F21" s="751" t="s">
        <v>512</v>
      </c>
      <c r="G21" s="753">
        <v>163500</v>
      </c>
      <c r="H21" s="755">
        <v>196200</v>
      </c>
      <c r="I21" s="757">
        <v>156139.95000000001</v>
      </c>
      <c r="J21" s="759">
        <v>190983.78</v>
      </c>
    </row>
    <row r="22" spans="2:10" ht="16.2" thickBot="1" x14ac:dyDescent="0.35">
      <c r="B22" s="171"/>
      <c r="C22" t="s">
        <v>9</v>
      </c>
      <c r="F22" s="752"/>
      <c r="G22" s="754"/>
      <c r="H22" s="756"/>
      <c r="I22" s="758"/>
      <c r="J22" s="760"/>
    </row>
    <row r="23" spans="2:10" ht="16.8" thickTop="1" thickBot="1" x14ac:dyDescent="0.35">
      <c r="F23" s="398" t="s">
        <v>412</v>
      </c>
      <c r="G23" s="399">
        <v>53842</v>
      </c>
      <c r="H23" s="400">
        <v>64610</v>
      </c>
      <c r="I23" s="658">
        <v>65265</v>
      </c>
      <c r="J23" s="420">
        <v>65625</v>
      </c>
    </row>
    <row r="24" spans="2:10" ht="16.8" thickTop="1" thickBot="1" x14ac:dyDescent="0.35">
      <c r="B24" s="253"/>
      <c r="C24" t="s">
        <v>10</v>
      </c>
      <c r="F24" s="401" t="s">
        <v>513</v>
      </c>
      <c r="G24" s="402">
        <v>5000</v>
      </c>
      <c r="H24" s="403">
        <v>6000</v>
      </c>
      <c r="I24" s="659">
        <v>427.5</v>
      </c>
      <c r="J24" s="421">
        <v>498.75</v>
      </c>
    </row>
    <row r="25" spans="2:10" ht="16.8" thickTop="1" thickBot="1" x14ac:dyDescent="0.35">
      <c r="F25" s="404" t="s">
        <v>514</v>
      </c>
      <c r="G25" s="405">
        <v>37762</v>
      </c>
      <c r="H25" s="406">
        <v>45314</v>
      </c>
      <c r="I25" s="660">
        <v>40832.370000000003</v>
      </c>
      <c r="J25" s="422">
        <v>44135.9</v>
      </c>
    </row>
    <row r="26" spans="2:10" ht="16.8" thickTop="1" thickBot="1" x14ac:dyDescent="0.35">
      <c r="B26" s="254"/>
      <c r="C26" t="s">
        <v>412</v>
      </c>
      <c r="F26" s="385" t="s">
        <v>515</v>
      </c>
      <c r="G26" s="713">
        <f>SUM(G17:G25)</f>
        <v>606486</v>
      </c>
      <c r="H26" s="713">
        <f>SUM(H17:H25)</f>
        <v>727782</v>
      </c>
      <c r="I26" s="713">
        <f>SUM(I17:I25)</f>
        <v>638069.21000000008</v>
      </c>
      <c r="J26" s="713">
        <f>SUM(J17:J25)</f>
        <v>754538.53</v>
      </c>
    </row>
    <row r="27" spans="2:10" ht="16.2" thickTop="1" x14ac:dyDescent="0.3"/>
    <row r="28" spans="2:10" x14ac:dyDescent="0.3">
      <c r="B28" s="255"/>
      <c r="C28" t="s">
        <v>410</v>
      </c>
    </row>
    <row r="30" spans="2:10" x14ac:dyDescent="0.3">
      <c r="B30" s="256"/>
      <c r="C30" t="s">
        <v>411</v>
      </c>
    </row>
    <row r="32" spans="2:10" x14ac:dyDescent="0.3">
      <c r="B32" s="332"/>
      <c r="C32" t="s">
        <v>437</v>
      </c>
    </row>
  </sheetData>
  <mergeCells count="5">
    <mergeCell ref="F21:F22"/>
    <mergeCell ref="G21:G22"/>
    <mergeCell ref="H21:H22"/>
    <mergeCell ref="I21:I22"/>
    <mergeCell ref="J21:J22"/>
  </mergeCells>
  <phoneticPr fontId="25" type="noConversion"/>
  <pageMargins left="0.75" right="0.75" top="1" bottom="1" header="0.5" footer="0.5"/>
  <pageSetup paperSize="9" scale="77" orientation="portrait" r:id="rId1"/>
  <extLst>
    <ext xmlns:mx="http://schemas.microsoft.com/office/mac/excel/2008/main" uri="{64002731-A6B0-56B0-2670-7721B7C09600}">
      <mx:PLV Mode="0" OnePage="0" WScale="10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122D-93A8-46EC-A78E-C77C22B3C7BD}">
  <sheetPr>
    <tabColor theme="9" tint="0.79998168889431442"/>
  </sheetPr>
  <dimension ref="B1:Q4"/>
  <sheetViews>
    <sheetView workbookViewId="0">
      <selection activeCell="N7" sqref="N7"/>
    </sheetView>
  </sheetViews>
  <sheetFormatPr defaultRowHeight="15.6" x14ac:dyDescent="0.3"/>
  <cols>
    <col min="2" max="2" width="8.8984375" bestFit="1" customWidth="1"/>
    <col min="10" max="10" width="8.8984375" bestFit="1" customWidth="1"/>
    <col min="14" max="14" width="15.59765625" customWidth="1"/>
    <col min="15" max="15" width="24.3984375" customWidth="1"/>
    <col min="16" max="16" width="8.8984375" bestFit="1" customWidth="1"/>
  </cols>
  <sheetData>
    <row r="1" spans="2:17" s="423" customFormat="1" ht="13.8" x14ac:dyDescent="0.3">
      <c r="B1" s="424" t="s">
        <v>412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6"/>
      <c r="N1" s="427" t="s">
        <v>0</v>
      </c>
      <c r="O1" s="428"/>
    </row>
    <row r="2" spans="2:17" s="423" customFormat="1" ht="66.599999999999994" x14ac:dyDescent="0.3">
      <c r="B2" s="449" t="s">
        <v>12</v>
      </c>
      <c r="C2" s="450"/>
      <c r="D2" s="451" t="s">
        <v>13</v>
      </c>
      <c r="E2" s="451"/>
      <c r="F2" s="451" t="s">
        <v>14</v>
      </c>
      <c r="G2" s="451"/>
      <c r="H2" s="451" t="s">
        <v>15</v>
      </c>
      <c r="I2" s="451"/>
      <c r="J2" s="451" t="s">
        <v>442</v>
      </c>
      <c r="K2" s="451"/>
      <c r="L2" s="451" t="s">
        <v>16</v>
      </c>
      <c r="M2" s="452" t="s">
        <v>17</v>
      </c>
      <c r="N2" s="453" t="s">
        <v>3</v>
      </c>
      <c r="O2" s="454" t="s">
        <v>18</v>
      </c>
    </row>
    <row r="3" spans="2:17" s="423" customFormat="1" ht="13.8" x14ac:dyDescent="0.3">
      <c r="B3" s="620">
        <v>35186</v>
      </c>
      <c r="C3" s="621"/>
      <c r="D3" s="622"/>
      <c r="E3" s="622"/>
      <c r="F3" s="623"/>
      <c r="G3" s="623"/>
      <c r="H3" s="623" t="s">
        <v>225</v>
      </c>
      <c r="I3" s="623"/>
      <c r="J3" s="624">
        <v>1</v>
      </c>
      <c r="K3" s="624"/>
      <c r="L3" s="623" t="s">
        <v>226</v>
      </c>
      <c r="M3" s="553"/>
      <c r="N3" s="481">
        <f>P3*1.5</f>
        <v>65625</v>
      </c>
      <c r="O3" s="460" t="s">
        <v>497</v>
      </c>
      <c r="P3" s="441">
        <v>43750</v>
      </c>
      <c r="Q3" s="423" t="s">
        <v>407</v>
      </c>
    </row>
    <row r="4" spans="2:17" x14ac:dyDescent="0.3">
      <c r="N4" s="515">
        <f>SUM(N3)</f>
        <v>65625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D813FC-8324-4738-868C-4A8ACAF9CEA8}">
  <sheetPr>
    <tabColor theme="9"/>
  </sheetPr>
  <dimension ref="B1:Q4"/>
  <sheetViews>
    <sheetView workbookViewId="0">
      <selection activeCell="O4" sqref="O4"/>
    </sheetView>
  </sheetViews>
  <sheetFormatPr defaultRowHeight="15.6" x14ac:dyDescent="0.3"/>
  <cols>
    <col min="14" max="14" width="10.69921875" customWidth="1"/>
    <col min="15" max="15" width="16.09765625" customWidth="1"/>
  </cols>
  <sheetData>
    <row r="1" spans="2:17" x14ac:dyDescent="0.3">
      <c r="B1" s="424" t="s">
        <v>513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6"/>
      <c r="N1" s="427" t="s">
        <v>0</v>
      </c>
      <c r="O1" s="428"/>
    </row>
    <row r="2" spans="2:17" ht="66.599999999999994" x14ac:dyDescent="0.3">
      <c r="B2" s="449" t="s">
        <v>12</v>
      </c>
      <c r="C2" s="450"/>
      <c r="D2" s="451" t="s">
        <v>13</v>
      </c>
      <c r="E2" s="451"/>
      <c r="F2" s="451" t="s">
        <v>14</v>
      </c>
      <c r="G2" s="451"/>
      <c r="H2" s="451" t="s">
        <v>15</v>
      </c>
      <c r="I2" s="451"/>
      <c r="J2" s="451" t="s">
        <v>442</v>
      </c>
      <c r="K2" s="451"/>
      <c r="L2" s="451" t="s">
        <v>16</v>
      </c>
      <c r="M2" s="452" t="s">
        <v>17</v>
      </c>
      <c r="N2" s="453" t="s">
        <v>3</v>
      </c>
      <c r="O2" s="454" t="s">
        <v>18</v>
      </c>
      <c r="P2" s="423"/>
      <c r="Q2" s="423"/>
    </row>
    <row r="3" spans="2:17" s="423" customFormat="1" ht="13.8" x14ac:dyDescent="0.3">
      <c r="B3" s="625">
        <v>41856</v>
      </c>
      <c r="C3" s="626"/>
      <c r="D3" s="627" t="s">
        <v>29</v>
      </c>
      <c r="E3" s="627"/>
      <c r="F3" s="627" t="s">
        <v>127</v>
      </c>
      <c r="G3" s="627"/>
      <c r="H3" s="627" t="s">
        <v>128</v>
      </c>
      <c r="I3" s="627"/>
      <c r="J3" s="628">
        <v>285</v>
      </c>
      <c r="K3" s="627"/>
      <c r="L3" s="627" t="s">
        <v>122</v>
      </c>
      <c r="M3" s="465"/>
      <c r="N3" s="491">
        <f>+J3*1.75</f>
        <v>498.75</v>
      </c>
      <c r="O3" s="460" t="s">
        <v>555</v>
      </c>
    </row>
    <row r="4" spans="2:17" x14ac:dyDescent="0.3">
      <c r="N4" s="515">
        <f>SUM(N3)</f>
        <v>498.75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08EF9-CECC-4EB5-9289-E0D5B709943F}">
  <sheetPr>
    <tabColor theme="8" tint="0.79998168889431442"/>
  </sheetPr>
  <dimension ref="B1:Q14"/>
  <sheetViews>
    <sheetView workbookViewId="0">
      <selection activeCell="O6" sqref="O6:O13"/>
    </sheetView>
  </sheetViews>
  <sheetFormatPr defaultRowHeight="15.6" x14ac:dyDescent="0.3"/>
  <cols>
    <col min="2" max="2" width="8.8984375" bestFit="1" customWidth="1"/>
    <col min="4" max="4" width="8.8984375" bestFit="1" customWidth="1"/>
    <col min="10" max="10" width="9.3984375" bestFit="1" customWidth="1"/>
    <col min="12" max="12" width="14.19921875" customWidth="1"/>
    <col min="14" max="14" width="12.5" customWidth="1"/>
    <col min="15" max="15" width="22.3984375" customWidth="1"/>
  </cols>
  <sheetData>
    <row r="1" spans="2:17" x14ac:dyDescent="0.3">
      <c r="B1" s="424" t="s">
        <v>514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6"/>
      <c r="N1" s="427" t="s">
        <v>0</v>
      </c>
      <c r="O1" s="428"/>
    </row>
    <row r="2" spans="2:17" ht="66.599999999999994" x14ac:dyDescent="0.3">
      <c r="B2" s="449" t="s">
        <v>12</v>
      </c>
      <c r="C2" s="450"/>
      <c r="D2" s="451" t="s">
        <v>13</v>
      </c>
      <c r="E2" s="451"/>
      <c r="F2" s="451" t="s">
        <v>14</v>
      </c>
      <c r="G2" s="451"/>
      <c r="H2" s="451" t="s">
        <v>15</v>
      </c>
      <c r="I2" s="451"/>
      <c r="J2" s="451" t="s">
        <v>442</v>
      </c>
      <c r="K2" s="451"/>
      <c r="L2" s="451" t="s">
        <v>16</v>
      </c>
      <c r="M2" s="452" t="s">
        <v>17</v>
      </c>
      <c r="N2" s="453" t="s">
        <v>3</v>
      </c>
      <c r="O2" s="454" t="s">
        <v>18</v>
      </c>
      <c r="P2" s="423"/>
      <c r="Q2" s="423"/>
    </row>
    <row r="3" spans="2:17" s="423" customFormat="1" ht="13.8" x14ac:dyDescent="0.3">
      <c r="B3" s="629">
        <v>38029</v>
      </c>
      <c r="C3" s="630"/>
      <c r="D3" s="631">
        <v>501378</v>
      </c>
      <c r="E3" s="631"/>
      <c r="F3" s="632" t="s">
        <v>227</v>
      </c>
      <c r="G3" s="632"/>
      <c r="H3" s="632" t="s">
        <v>228</v>
      </c>
      <c r="I3" s="632"/>
      <c r="J3" s="633">
        <v>159.9</v>
      </c>
      <c r="K3" s="633"/>
      <c r="L3" s="632" t="s">
        <v>229</v>
      </c>
      <c r="M3" s="465"/>
      <c r="N3" s="491">
        <v>319.8</v>
      </c>
      <c r="O3" s="460" t="s">
        <v>359</v>
      </c>
    </row>
    <row r="4" spans="2:17" s="423" customFormat="1" ht="13.8" x14ac:dyDescent="0.3">
      <c r="B4" s="634">
        <v>39149</v>
      </c>
      <c r="C4" s="630"/>
      <c r="D4" s="631">
        <v>502012</v>
      </c>
      <c r="E4" s="631"/>
      <c r="F4" s="632" t="s">
        <v>239</v>
      </c>
      <c r="G4" s="632"/>
      <c r="H4" s="632" t="s">
        <v>240</v>
      </c>
      <c r="I4" s="632"/>
      <c r="J4" s="633">
        <v>3177</v>
      </c>
      <c r="K4" s="633"/>
      <c r="L4" s="632" t="s">
        <v>226</v>
      </c>
      <c r="M4" s="465"/>
      <c r="N4" s="481">
        <v>6354</v>
      </c>
      <c r="O4" s="460" t="s">
        <v>395</v>
      </c>
    </row>
    <row r="5" spans="2:17" s="423" customFormat="1" ht="13.8" x14ac:dyDescent="0.3">
      <c r="B5" s="634">
        <v>39247</v>
      </c>
      <c r="C5" s="630"/>
      <c r="D5" s="631">
        <v>502071</v>
      </c>
      <c r="E5" s="631"/>
      <c r="F5" s="632" t="s">
        <v>239</v>
      </c>
      <c r="G5" s="632"/>
      <c r="H5" s="632" t="s">
        <v>240</v>
      </c>
      <c r="I5" s="632"/>
      <c r="J5" s="633">
        <v>4966.3599999999997</v>
      </c>
      <c r="K5" s="633"/>
      <c r="L5" s="632" t="s">
        <v>226</v>
      </c>
      <c r="M5" s="465"/>
      <c r="N5" s="481">
        <v>9932.7199999999993</v>
      </c>
      <c r="O5" s="460" t="s">
        <v>395</v>
      </c>
    </row>
    <row r="6" spans="2:17" s="423" customFormat="1" ht="13.8" x14ac:dyDescent="0.3">
      <c r="B6" s="634">
        <v>44771</v>
      </c>
      <c r="C6" s="635"/>
      <c r="D6" s="636"/>
      <c r="E6" s="631"/>
      <c r="F6" s="632" t="s">
        <v>242</v>
      </c>
      <c r="G6" s="637"/>
      <c r="H6" s="632" t="s">
        <v>375</v>
      </c>
      <c r="I6" s="637"/>
      <c r="J6" s="633">
        <v>2346</v>
      </c>
      <c r="K6" s="637"/>
      <c r="L6" s="632" t="s">
        <v>376</v>
      </c>
      <c r="M6" s="465"/>
      <c r="N6" s="481">
        <f>J6*1.25</f>
        <v>2932.5</v>
      </c>
      <c r="O6" s="460" t="s">
        <v>552</v>
      </c>
    </row>
    <row r="7" spans="2:17" s="423" customFormat="1" ht="13.8" x14ac:dyDescent="0.3">
      <c r="B7" s="634">
        <v>44771</v>
      </c>
      <c r="C7" s="635"/>
      <c r="D7" s="636"/>
      <c r="E7" s="631"/>
      <c r="F7" s="632" t="s">
        <v>242</v>
      </c>
      <c r="G7" s="637"/>
      <c r="H7" s="632" t="s">
        <v>377</v>
      </c>
      <c r="I7" s="637"/>
      <c r="J7" s="633">
        <v>3318</v>
      </c>
      <c r="K7" s="637"/>
      <c r="L7" s="632" t="s">
        <v>376</v>
      </c>
      <c r="M7" s="465"/>
      <c r="N7" s="481">
        <f t="shared" ref="N7:N13" si="0">J7*1.25</f>
        <v>4147.5</v>
      </c>
      <c r="O7" s="460" t="s">
        <v>552</v>
      </c>
    </row>
    <row r="8" spans="2:17" s="423" customFormat="1" ht="13.8" x14ac:dyDescent="0.3">
      <c r="B8" s="634">
        <v>44771</v>
      </c>
      <c r="C8" s="635"/>
      <c r="D8" s="636"/>
      <c r="E8" s="631"/>
      <c r="F8" s="632" t="s">
        <v>242</v>
      </c>
      <c r="G8" s="637"/>
      <c r="H8" s="632" t="s">
        <v>378</v>
      </c>
      <c r="I8" s="637"/>
      <c r="J8" s="633">
        <v>3726</v>
      </c>
      <c r="K8" s="637"/>
      <c r="L8" s="632" t="s">
        <v>376</v>
      </c>
      <c r="M8" s="465"/>
      <c r="N8" s="481">
        <f t="shared" si="0"/>
        <v>4657.5</v>
      </c>
      <c r="O8" s="460" t="s">
        <v>552</v>
      </c>
    </row>
    <row r="9" spans="2:17" s="423" customFormat="1" ht="13.8" x14ac:dyDescent="0.3">
      <c r="B9" s="634">
        <v>44771</v>
      </c>
      <c r="C9" s="635"/>
      <c r="D9" s="636"/>
      <c r="E9" s="631"/>
      <c r="F9" s="632" t="s">
        <v>242</v>
      </c>
      <c r="G9" s="637"/>
      <c r="H9" s="632" t="s">
        <v>379</v>
      </c>
      <c r="I9" s="637"/>
      <c r="J9" s="633">
        <v>3812</v>
      </c>
      <c r="K9" s="637"/>
      <c r="L9" s="632" t="s">
        <v>376</v>
      </c>
      <c r="M9" s="465"/>
      <c r="N9" s="481">
        <f t="shared" si="0"/>
        <v>4765</v>
      </c>
      <c r="O9" s="460" t="s">
        <v>552</v>
      </c>
    </row>
    <row r="10" spans="2:17" s="423" customFormat="1" ht="13.8" x14ac:dyDescent="0.3">
      <c r="B10" s="634">
        <v>44771</v>
      </c>
      <c r="C10" s="635"/>
      <c r="D10" s="636"/>
      <c r="E10" s="631"/>
      <c r="F10" s="632" t="s">
        <v>242</v>
      </c>
      <c r="G10" s="637"/>
      <c r="H10" s="632" t="s">
        <v>380</v>
      </c>
      <c r="I10" s="637"/>
      <c r="J10" s="633">
        <v>2946</v>
      </c>
      <c r="K10" s="637"/>
      <c r="L10" s="632" t="s">
        <v>376</v>
      </c>
      <c r="M10" s="465"/>
      <c r="N10" s="481">
        <f t="shared" si="0"/>
        <v>3682.5</v>
      </c>
      <c r="O10" s="460" t="s">
        <v>552</v>
      </c>
    </row>
    <row r="11" spans="2:17" s="423" customFormat="1" ht="13.8" x14ac:dyDescent="0.3">
      <c r="B11" s="634">
        <v>44771</v>
      </c>
      <c r="C11" s="635"/>
      <c r="D11" s="636"/>
      <c r="E11" s="631"/>
      <c r="F11" s="632" t="s">
        <v>242</v>
      </c>
      <c r="G11" s="637"/>
      <c r="H11" s="632" t="s">
        <v>381</v>
      </c>
      <c r="I11" s="637"/>
      <c r="J11" s="633">
        <v>2889</v>
      </c>
      <c r="K11" s="637"/>
      <c r="L11" s="632" t="s">
        <v>376</v>
      </c>
      <c r="M11" s="465"/>
      <c r="N11" s="481">
        <f t="shared" si="0"/>
        <v>3611.25</v>
      </c>
      <c r="O11" s="460" t="s">
        <v>552</v>
      </c>
    </row>
    <row r="12" spans="2:17" s="423" customFormat="1" ht="13.8" x14ac:dyDescent="0.3">
      <c r="B12" s="634">
        <v>44771</v>
      </c>
      <c r="C12" s="635"/>
      <c r="D12" s="636"/>
      <c r="E12" s="631"/>
      <c r="F12" s="632" t="s">
        <v>242</v>
      </c>
      <c r="G12" s="637"/>
      <c r="H12" s="632" t="s">
        <v>382</v>
      </c>
      <c r="I12" s="637"/>
      <c r="J12" s="633">
        <v>2646.5</v>
      </c>
      <c r="K12" s="637"/>
      <c r="L12" s="632" t="s">
        <v>376</v>
      </c>
      <c r="M12" s="465"/>
      <c r="N12" s="481">
        <f t="shared" si="0"/>
        <v>3308.125</v>
      </c>
      <c r="O12" s="460" t="s">
        <v>552</v>
      </c>
    </row>
    <row r="13" spans="2:17" s="423" customFormat="1" ht="13.8" x14ac:dyDescent="0.3">
      <c r="B13" s="634">
        <v>44771</v>
      </c>
      <c r="C13" s="635"/>
      <c r="D13" s="636"/>
      <c r="E13" s="631"/>
      <c r="F13" s="632" t="s">
        <v>242</v>
      </c>
      <c r="G13" s="637"/>
      <c r="H13" s="632" t="s">
        <v>383</v>
      </c>
      <c r="I13" s="637"/>
      <c r="J13" s="633">
        <v>340</v>
      </c>
      <c r="K13" s="637"/>
      <c r="L13" s="632" t="s">
        <v>376</v>
      </c>
      <c r="M13" s="465"/>
      <c r="N13" s="481">
        <f t="shared" si="0"/>
        <v>425</v>
      </c>
      <c r="O13" s="460" t="s">
        <v>552</v>
      </c>
    </row>
    <row r="14" spans="2:17" x14ac:dyDescent="0.3">
      <c r="N14" s="515">
        <f>SUM(N3:N13)</f>
        <v>44135.895000000004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B1:Q58"/>
  <sheetViews>
    <sheetView topLeftCell="F1" zoomScale="75" zoomScaleNormal="75" workbookViewId="0">
      <pane ySplit="3" topLeftCell="A18" activePane="bottomLeft" state="frozen"/>
      <selection pane="bottomLeft" activeCell="J43" sqref="J43"/>
    </sheetView>
  </sheetViews>
  <sheetFormatPr defaultColWidth="11.19921875" defaultRowHeight="15.6" x14ac:dyDescent="0.3"/>
  <cols>
    <col min="1" max="1" width="4.69921875" customWidth="1"/>
    <col min="2" max="2" width="12.69921875" bestFit="1" customWidth="1"/>
    <col min="3" max="3" width="3.19921875" customWidth="1"/>
    <col min="4" max="4" width="15.5" bestFit="1" customWidth="1"/>
    <col min="5" max="5" width="3" customWidth="1"/>
    <col min="6" max="6" width="28.5" bestFit="1" customWidth="1"/>
    <col min="7" max="7" width="3.5" customWidth="1"/>
    <col min="8" max="8" width="43.19921875" bestFit="1" customWidth="1"/>
    <col min="9" max="9" width="2.5" customWidth="1"/>
    <col min="10" max="10" width="19" customWidth="1"/>
    <col min="11" max="11" width="3.19921875" customWidth="1"/>
    <col min="12" max="12" width="30.5" customWidth="1"/>
    <col min="13" max="13" width="11.69921875" customWidth="1"/>
    <col min="14" max="14" width="16" customWidth="1"/>
    <col min="15" max="15" width="24" customWidth="1"/>
  </cols>
  <sheetData>
    <row r="1" spans="2:17" ht="16.2" thickBot="1" x14ac:dyDescent="0.35"/>
    <row r="2" spans="2:17" ht="17.399999999999999" x14ac:dyDescent="0.3">
      <c r="B2" s="29" t="s">
        <v>11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39" t="s">
        <v>0</v>
      </c>
      <c r="O2" s="40"/>
    </row>
    <row r="3" spans="2:17" ht="70.2" thickBot="1" x14ac:dyDescent="0.35">
      <c r="B3" s="25" t="s">
        <v>12</v>
      </c>
      <c r="C3" s="26"/>
      <c r="D3" s="27" t="s">
        <v>13</v>
      </c>
      <c r="E3" s="27"/>
      <c r="F3" s="27" t="s">
        <v>14</v>
      </c>
      <c r="G3" s="27"/>
      <c r="H3" s="27" t="s">
        <v>15</v>
      </c>
      <c r="I3" s="27"/>
      <c r="J3" s="27" t="s">
        <v>442</v>
      </c>
      <c r="K3" s="27"/>
      <c r="L3" s="27" t="s">
        <v>16</v>
      </c>
      <c r="M3" s="28" t="s">
        <v>17</v>
      </c>
      <c r="N3" s="41" t="s">
        <v>3</v>
      </c>
      <c r="O3" s="42" t="s">
        <v>18</v>
      </c>
    </row>
    <row r="4" spans="2:17" x14ac:dyDescent="0.3">
      <c r="B4" s="6" t="s">
        <v>19</v>
      </c>
      <c r="C4" s="7"/>
      <c r="D4" s="8"/>
      <c r="E4" s="8"/>
      <c r="F4" s="8"/>
      <c r="G4" s="8"/>
      <c r="H4" s="8"/>
      <c r="I4" s="8"/>
      <c r="J4" s="8"/>
      <c r="K4" s="8"/>
      <c r="L4" s="8"/>
      <c r="M4" s="9"/>
      <c r="N4" s="43"/>
      <c r="O4" s="44"/>
    </row>
    <row r="5" spans="2:17" x14ac:dyDescent="0.3">
      <c r="B5" s="10">
        <v>36990</v>
      </c>
      <c r="C5" s="11"/>
      <c r="D5" s="12">
        <v>500936</v>
      </c>
      <c r="E5" s="12"/>
      <c r="F5" s="13" t="s">
        <v>20</v>
      </c>
      <c r="G5" s="13"/>
      <c r="H5" s="13" t="s">
        <v>21</v>
      </c>
      <c r="I5" s="13"/>
      <c r="J5" s="236">
        <v>1</v>
      </c>
      <c r="K5" s="236"/>
      <c r="L5" s="13" t="s">
        <v>22</v>
      </c>
      <c r="M5" s="14"/>
      <c r="N5" s="45">
        <v>0</v>
      </c>
      <c r="O5" s="44" t="s">
        <v>496</v>
      </c>
    </row>
    <row r="6" spans="2:17" x14ac:dyDescent="0.3">
      <c r="B6" s="10">
        <v>37056</v>
      </c>
      <c r="C6" s="11"/>
      <c r="D6" s="12">
        <v>500970</v>
      </c>
      <c r="E6" s="12"/>
      <c r="F6" s="13" t="s">
        <v>23</v>
      </c>
      <c r="G6" s="13"/>
      <c r="H6" s="13" t="s">
        <v>24</v>
      </c>
      <c r="I6" s="13"/>
      <c r="J6" s="236">
        <v>68.739999999999995</v>
      </c>
      <c r="K6" s="236"/>
      <c r="L6" s="13" t="s">
        <v>22</v>
      </c>
      <c r="M6" s="14"/>
      <c r="N6" s="45">
        <v>0</v>
      </c>
      <c r="O6" s="44" t="s">
        <v>496</v>
      </c>
    </row>
    <row r="7" spans="2:17" x14ac:dyDescent="0.3">
      <c r="B7" s="143">
        <v>37084</v>
      </c>
      <c r="C7" s="309"/>
      <c r="D7" s="144">
        <v>500983</v>
      </c>
      <c r="E7" s="144"/>
      <c r="F7" s="145" t="s">
        <v>25</v>
      </c>
      <c r="G7" s="145"/>
      <c r="H7" s="145" t="s">
        <v>26</v>
      </c>
      <c r="I7" s="145"/>
      <c r="J7" s="146">
        <v>1</v>
      </c>
      <c r="K7" s="146"/>
      <c r="L7" s="145" t="s">
        <v>22</v>
      </c>
      <c r="M7" s="14"/>
      <c r="N7" s="45">
        <f>P7*1.1</f>
        <v>5500</v>
      </c>
      <c r="O7" s="44" t="s">
        <v>547</v>
      </c>
      <c r="P7" s="285">
        <v>5000</v>
      </c>
      <c r="Q7" t="s">
        <v>501</v>
      </c>
    </row>
    <row r="8" spans="2:17" x14ac:dyDescent="0.3">
      <c r="B8" s="10">
        <v>39247</v>
      </c>
      <c r="C8" s="11"/>
      <c r="D8" s="12">
        <v>502072</v>
      </c>
      <c r="E8" s="12"/>
      <c r="F8" s="13" t="s">
        <v>32</v>
      </c>
      <c r="G8" s="13"/>
      <c r="H8" s="13" t="s">
        <v>33</v>
      </c>
      <c r="I8" s="13"/>
      <c r="J8" s="236">
        <v>22</v>
      </c>
      <c r="K8" s="236"/>
      <c r="L8" s="13" t="s">
        <v>22</v>
      </c>
      <c r="M8" s="14"/>
      <c r="N8" s="45">
        <v>0</v>
      </c>
      <c r="O8" s="44" t="s">
        <v>496</v>
      </c>
    </row>
    <row r="9" spans="2:17" x14ac:dyDescent="0.3">
      <c r="B9" s="10">
        <v>40045</v>
      </c>
      <c r="C9" s="11"/>
      <c r="D9" s="12">
        <v>502391</v>
      </c>
      <c r="E9" s="12"/>
      <c r="F9" s="13" t="s">
        <v>34</v>
      </c>
      <c r="G9" s="13"/>
      <c r="H9" s="13" t="s">
        <v>35</v>
      </c>
      <c r="I9" s="13"/>
      <c r="J9" s="236">
        <v>25.79</v>
      </c>
      <c r="K9" s="236"/>
      <c r="L9" s="13" t="s">
        <v>22</v>
      </c>
      <c r="M9" s="14"/>
      <c r="N9" s="45">
        <v>0</v>
      </c>
      <c r="O9" s="44" t="s">
        <v>496</v>
      </c>
    </row>
    <row r="10" spans="2:17" x14ac:dyDescent="0.3">
      <c r="B10" s="143">
        <v>40612</v>
      </c>
      <c r="C10" s="147"/>
      <c r="D10" s="144">
        <v>502743</v>
      </c>
      <c r="E10" s="148"/>
      <c r="F10" s="145" t="s">
        <v>36</v>
      </c>
      <c r="G10" s="148"/>
      <c r="H10" s="145" t="s">
        <v>37</v>
      </c>
      <c r="I10" s="148"/>
      <c r="J10" s="146">
        <v>253</v>
      </c>
      <c r="K10" s="148"/>
      <c r="L10" s="145" t="s">
        <v>22</v>
      </c>
      <c r="M10" s="18"/>
      <c r="N10" s="45">
        <f>+J10*1.75</f>
        <v>442.75</v>
      </c>
      <c r="O10" s="44" t="s">
        <v>362</v>
      </c>
    </row>
    <row r="11" spans="2:17" x14ac:dyDescent="0.3">
      <c r="B11" s="10">
        <v>41942</v>
      </c>
      <c r="C11" s="17"/>
      <c r="D11" s="12"/>
      <c r="E11" s="4"/>
      <c r="F11" s="13" t="s">
        <v>368</v>
      </c>
      <c r="G11" s="4"/>
      <c r="H11" s="13" t="s">
        <v>369</v>
      </c>
      <c r="I11" s="4"/>
      <c r="J11" s="236"/>
      <c r="K11" s="4"/>
      <c r="L11" s="13" t="s">
        <v>22</v>
      </c>
      <c r="M11" s="18"/>
      <c r="N11" s="45">
        <v>0</v>
      </c>
      <c r="O11" s="44" t="s">
        <v>399</v>
      </c>
    </row>
    <row r="12" spans="2:17" x14ac:dyDescent="0.3">
      <c r="B12" s="10">
        <v>42058</v>
      </c>
      <c r="C12" s="17"/>
      <c r="D12" s="12">
        <v>300116</v>
      </c>
      <c r="E12" s="4"/>
      <c r="F12" s="13" t="s">
        <v>34</v>
      </c>
      <c r="G12" s="4"/>
      <c r="H12" s="13" t="s">
        <v>38</v>
      </c>
      <c r="I12" s="4"/>
      <c r="J12" s="236">
        <v>134</v>
      </c>
      <c r="K12" s="4"/>
      <c r="L12" s="13" t="s">
        <v>22</v>
      </c>
      <c r="M12" s="18"/>
      <c r="N12" s="45">
        <v>0</v>
      </c>
      <c r="O12" s="44" t="s">
        <v>496</v>
      </c>
    </row>
    <row r="13" spans="2:17" x14ac:dyDescent="0.3">
      <c r="B13" s="143">
        <v>42593</v>
      </c>
      <c r="C13" s="147"/>
      <c r="D13" s="144">
        <v>300380</v>
      </c>
      <c r="E13" s="148"/>
      <c r="F13" s="145" t="s">
        <v>34</v>
      </c>
      <c r="G13" s="148"/>
      <c r="H13" s="145" t="s">
        <v>39</v>
      </c>
      <c r="I13" s="148"/>
      <c r="J13" s="146">
        <v>200.99</v>
      </c>
      <c r="K13" s="148"/>
      <c r="L13" s="145" t="s">
        <v>22</v>
      </c>
      <c r="M13" s="18"/>
      <c r="N13" s="45">
        <f>+J13*1.5</f>
        <v>301.48500000000001</v>
      </c>
      <c r="O13" s="44" t="s">
        <v>358</v>
      </c>
    </row>
    <row r="14" spans="2:17" x14ac:dyDescent="0.3">
      <c r="B14" s="143">
        <v>42656</v>
      </c>
      <c r="C14" s="147"/>
      <c r="D14" s="144">
        <v>300396</v>
      </c>
      <c r="E14" s="148"/>
      <c r="F14" s="145" t="s">
        <v>34</v>
      </c>
      <c r="G14" s="148"/>
      <c r="H14" s="145" t="s">
        <v>40</v>
      </c>
      <c r="I14" s="148"/>
      <c r="J14" s="146">
        <v>476.38</v>
      </c>
      <c r="K14" s="148"/>
      <c r="L14" s="145" t="s">
        <v>22</v>
      </c>
      <c r="M14" s="18"/>
      <c r="N14" s="45">
        <f>+J14*1.5</f>
        <v>714.56999999999994</v>
      </c>
      <c r="O14" s="44" t="s">
        <v>358</v>
      </c>
    </row>
    <row r="15" spans="2:17" x14ac:dyDescent="0.3">
      <c r="B15" s="10">
        <v>42838</v>
      </c>
      <c r="C15" s="17"/>
      <c r="D15" s="12">
        <v>300464</v>
      </c>
      <c r="E15" s="4"/>
      <c r="F15" s="13" t="s">
        <v>41</v>
      </c>
      <c r="G15" s="4"/>
      <c r="H15" s="13" t="s">
        <v>42</v>
      </c>
      <c r="I15" s="4"/>
      <c r="J15" s="236">
        <v>12.49</v>
      </c>
      <c r="K15" s="4"/>
      <c r="L15" s="13" t="s">
        <v>43</v>
      </c>
      <c r="M15" s="18"/>
      <c r="N15" s="45">
        <v>0</v>
      </c>
      <c r="O15" s="44" t="s">
        <v>496</v>
      </c>
    </row>
    <row r="16" spans="2:17" x14ac:dyDescent="0.3">
      <c r="B16" s="10">
        <v>42838</v>
      </c>
      <c r="C16" s="17"/>
      <c r="D16" s="12">
        <v>300464</v>
      </c>
      <c r="E16" s="4"/>
      <c r="F16" s="13" t="s">
        <v>41</v>
      </c>
      <c r="G16" s="4"/>
      <c r="H16" s="13" t="s">
        <v>44</v>
      </c>
      <c r="I16" s="4"/>
      <c r="J16" s="236">
        <v>14.16</v>
      </c>
      <c r="K16" s="4"/>
      <c r="L16" s="13" t="s">
        <v>22</v>
      </c>
      <c r="M16" s="18"/>
      <c r="N16" s="45">
        <v>0</v>
      </c>
      <c r="O16" s="44" t="s">
        <v>496</v>
      </c>
    </row>
    <row r="17" spans="2:15" x14ac:dyDescent="0.3">
      <c r="B17" s="10">
        <v>43326</v>
      </c>
      <c r="C17" s="17"/>
      <c r="D17" s="12"/>
      <c r="E17" s="4"/>
      <c r="F17" s="13" t="s">
        <v>41</v>
      </c>
      <c r="G17" s="4"/>
      <c r="H17" s="13" t="s">
        <v>45</v>
      </c>
      <c r="I17" s="4"/>
      <c r="J17" s="236">
        <v>11.18</v>
      </c>
      <c r="K17" s="4"/>
      <c r="L17" s="13" t="s">
        <v>22</v>
      </c>
      <c r="M17" s="18"/>
      <c r="N17" s="45">
        <v>0</v>
      </c>
      <c r="O17" s="44" t="s">
        <v>496</v>
      </c>
    </row>
    <row r="18" spans="2:15" x14ac:dyDescent="0.3">
      <c r="B18" s="10">
        <v>43444</v>
      </c>
      <c r="C18" s="17"/>
      <c r="D18" s="12">
        <v>300825</v>
      </c>
      <c r="E18" s="4"/>
      <c r="F18" s="13" t="s">
        <v>34</v>
      </c>
      <c r="G18" s="4"/>
      <c r="H18" s="13" t="s">
        <v>46</v>
      </c>
      <c r="I18" s="4"/>
      <c r="J18" s="236">
        <v>99.99</v>
      </c>
      <c r="K18" s="4"/>
      <c r="L18" s="13" t="s">
        <v>22</v>
      </c>
      <c r="M18" s="18"/>
      <c r="N18" s="45">
        <v>0</v>
      </c>
      <c r="O18" s="44" t="s">
        <v>496</v>
      </c>
    </row>
    <row r="19" spans="2:15" x14ac:dyDescent="0.3">
      <c r="B19" s="354">
        <v>43538</v>
      </c>
      <c r="C19" s="407"/>
      <c r="D19" s="408" t="s">
        <v>47</v>
      </c>
      <c r="E19" s="355"/>
      <c r="F19" s="409" t="s">
        <v>48</v>
      </c>
      <c r="G19" s="355"/>
      <c r="H19" s="409" t="s">
        <v>49</v>
      </c>
      <c r="I19" s="355"/>
      <c r="J19" s="356">
        <v>187.46</v>
      </c>
      <c r="K19" s="355"/>
      <c r="L19" s="409" t="s">
        <v>22</v>
      </c>
      <c r="M19" s="18"/>
      <c r="N19" s="45"/>
      <c r="O19" s="44" t="s">
        <v>496</v>
      </c>
    </row>
    <row r="20" spans="2:15" x14ac:dyDescent="0.3">
      <c r="B20" s="354">
        <v>43538</v>
      </c>
      <c r="C20" s="407"/>
      <c r="D20" s="408" t="s">
        <v>47</v>
      </c>
      <c r="E20" s="355"/>
      <c r="F20" s="409" t="s">
        <v>50</v>
      </c>
      <c r="G20" s="355"/>
      <c r="H20" s="409" t="s">
        <v>51</v>
      </c>
      <c r="I20" s="355"/>
      <c r="J20" s="356">
        <v>234.8</v>
      </c>
      <c r="K20" s="355"/>
      <c r="L20" s="409" t="s">
        <v>22</v>
      </c>
      <c r="M20" s="18"/>
      <c r="N20" s="45"/>
      <c r="O20" s="44" t="s">
        <v>496</v>
      </c>
    </row>
    <row r="21" spans="2:15" x14ac:dyDescent="0.3">
      <c r="B21" s="143">
        <v>45160</v>
      </c>
      <c r="C21" s="147"/>
      <c r="D21" s="144" t="s">
        <v>426</v>
      </c>
      <c r="E21" s="148"/>
      <c r="F21" s="145" t="s">
        <v>424</v>
      </c>
      <c r="G21" s="148"/>
      <c r="H21" s="145" t="s">
        <v>425</v>
      </c>
      <c r="I21" s="148"/>
      <c r="J21" s="146">
        <v>354.38</v>
      </c>
      <c r="K21" s="148"/>
      <c r="L21" s="145" t="s">
        <v>22</v>
      </c>
      <c r="M21" s="18"/>
      <c r="N21" s="45">
        <v>389.2</v>
      </c>
      <c r="O21" s="44" t="s">
        <v>546</v>
      </c>
    </row>
    <row r="22" spans="2:15" x14ac:dyDescent="0.3">
      <c r="B22" s="143">
        <v>45191</v>
      </c>
      <c r="C22" s="147"/>
      <c r="D22" s="333" t="s">
        <v>423</v>
      </c>
      <c r="E22" s="148"/>
      <c r="F22" s="145" t="s">
        <v>420</v>
      </c>
      <c r="G22" s="148"/>
      <c r="H22" s="145" t="s">
        <v>421</v>
      </c>
      <c r="I22" s="148"/>
      <c r="J22" s="146">
        <v>711</v>
      </c>
      <c r="K22" s="148"/>
      <c r="L22" s="145" t="s">
        <v>22</v>
      </c>
      <c r="M22" s="18"/>
      <c r="N22" s="45">
        <v>782.1</v>
      </c>
      <c r="O22" s="44" t="s">
        <v>546</v>
      </c>
    </row>
    <row r="23" spans="2:15" x14ac:dyDescent="0.3">
      <c r="B23" s="10">
        <v>45191</v>
      </c>
      <c r="C23" s="17"/>
      <c r="D23" s="331" t="s">
        <v>423</v>
      </c>
      <c r="E23" s="4"/>
      <c r="F23" s="13" t="s">
        <v>420</v>
      </c>
      <c r="G23" s="4"/>
      <c r="H23" s="13" t="s">
        <v>422</v>
      </c>
      <c r="I23" s="4"/>
      <c r="J23" s="236">
        <v>49</v>
      </c>
      <c r="K23" s="4"/>
      <c r="L23" s="13" t="s">
        <v>22</v>
      </c>
      <c r="M23" s="18"/>
      <c r="N23" s="45">
        <v>0</v>
      </c>
      <c r="O23" s="44" t="s">
        <v>496</v>
      </c>
    </row>
    <row r="24" spans="2:15" x14ac:dyDescent="0.3">
      <c r="B24" s="10">
        <v>45299</v>
      </c>
      <c r="C24" s="17"/>
      <c r="D24" s="12" t="s">
        <v>440</v>
      </c>
      <c r="E24" s="4"/>
      <c r="F24" s="13" t="s">
        <v>41</v>
      </c>
      <c r="G24" s="4"/>
      <c r="H24" s="13" t="s">
        <v>441</v>
      </c>
      <c r="I24" s="4"/>
      <c r="J24" s="5">
        <v>58.6</v>
      </c>
      <c r="K24" s="4"/>
      <c r="L24" s="13" t="s">
        <v>22</v>
      </c>
      <c r="M24" s="18"/>
      <c r="N24" s="45">
        <v>0</v>
      </c>
      <c r="O24" s="44" t="s">
        <v>496</v>
      </c>
    </row>
    <row r="25" spans="2:15" x14ac:dyDescent="0.3">
      <c r="B25" s="38" t="s">
        <v>52</v>
      </c>
      <c r="C25" s="17"/>
      <c r="D25" s="12"/>
      <c r="E25" s="4"/>
      <c r="F25" s="13"/>
      <c r="G25" s="4"/>
      <c r="H25" s="13"/>
      <c r="I25" s="4"/>
      <c r="J25" s="5"/>
      <c r="K25" s="4"/>
      <c r="L25" s="13"/>
      <c r="M25" s="18"/>
      <c r="N25" s="43"/>
      <c r="O25" s="44"/>
    </row>
    <row r="26" spans="2:15" x14ac:dyDescent="0.3">
      <c r="B26" s="15"/>
      <c r="M26" s="18"/>
      <c r="N26" s="45"/>
      <c r="O26" s="44"/>
    </row>
    <row r="27" spans="2:15" x14ac:dyDescent="0.3">
      <c r="B27" s="143">
        <v>42838</v>
      </c>
      <c r="C27" s="147"/>
      <c r="D27" s="144">
        <v>300464</v>
      </c>
      <c r="E27" s="148"/>
      <c r="F27" s="145">
        <v>0</v>
      </c>
      <c r="G27" s="148"/>
      <c r="H27" s="145" t="s">
        <v>53</v>
      </c>
      <c r="I27" s="148"/>
      <c r="J27" s="146">
        <v>563.73</v>
      </c>
      <c r="K27" s="148"/>
      <c r="L27" s="145" t="s">
        <v>43</v>
      </c>
      <c r="M27" s="18"/>
      <c r="N27" s="257">
        <f>+J27*1.5</f>
        <v>845.59500000000003</v>
      </c>
      <c r="O27" s="44" t="s">
        <v>358</v>
      </c>
    </row>
    <row r="28" spans="2:15" x14ac:dyDescent="0.3">
      <c r="B28" s="10">
        <v>42838</v>
      </c>
      <c r="C28" s="17"/>
      <c r="D28" s="12">
        <v>300464</v>
      </c>
      <c r="E28" s="4"/>
      <c r="F28" s="13" t="s">
        <v>54</v>
      </c>
      <c r="G28" s="4"/>
      <c r="H28" s="13" t="s">
        <v>55</v>
      </c>
      <c r="I28" s="4"/>
      <c r="J28" s="236">
        <v>108.33</v>
      </c>
      <c r="K28" s="4"/>
      <c r="L28" s="13" t="s">
        <v>43</v>
      </c>
      <c r="M28" s="18"/>
      <c r="N28" s="257">
        <v>0</v>
      </c>
      <c r="O28" s="44" t="s">
        <v>496</v>
      </c>
    </row>
    <row r="29" spans="2:15" x14ac:dyDescent="0.3">
      <c r="B29" s="143">
        <v>43167</v>
      </c>
      <c r="C29" s="147"/>
      <c r="D29" s="144">
        <v>300608</v>
      </c>
      <c r="E29" s="148"/>
      <c r="F29" s="145" t="s">
        <v>54</v>
      </c>
      <c r="G29" s="148"/>
      <c r="H29" s="145" t="s">
        <v>56</v>
      </c>
      <c r="I29" s="148"/>
      <c r="J29" s="146">
        <v>757.48</v>
      </c>
      <c r="K29" s="148"/>
      <c r="L29" s="145" t="s">
        <v>57</v>
      </c>
      <c r="M29" s="18"/>
      <c r="N29" s="45">
        <f>+J29*1.5</f>
        <v>1136.22</v>
      </c>
      <c r="O29" s="44" t="s">
        <v>358</v>
      </c>
    </row>
    <row r="30" spans="2:15" x14ac:dyDescent="0.3">
      <c r="B30" s="10">
        <v>43167</v>
      </c>
      <c r="C30" s="17"/>
      <c r="D30" s="12">
        <v>300608</v>
      </c>
      <c r="E30" s="4"/>
      <c r="F30" s="13" t="s">
        <v>54</v>
      </c>
      <c r="G30" s="4"/>
      <c r="H30" s="13" t="s">
        <v>58</v>
      </c>
      <c r="I30" s="4"/>
      <c r="J30" s="236">
        <v>91.65</v>
      </c>
      <c r="K30" s="4"/>
      <c r="L30" s="13" t="s">
        <v>59</v>
      </c>
      <c r="M30" s="18"/>
      <c r="N30" s="45">
        <v>0</v>
      </c>
      <c r="O30" s="44" t="s">
        <v>496</v>
      </c>
    </row>
    <row r="31" spans="2:15" x14ac:dyDescent="0.3">
      <c r="B31" s="10">
        <v>43178</v>
      </c>
      <c r="C31" s="17"/>
      <c r="D31" s="12">
        <v>300613</v>
      </c>
      <c r="E31" s="4"/>
      <c r="F31" s="13" t="s">
        <v>54</v>
      </c>
      <c r="G31" s="4"/>
      <c r="H31" s="13" t="s">
        <v>60</v>
      </c>
      <c r="I31" s="4"/>
      <c r="J31" s="236">
        <v>129.15</v>
      </c>
      <c r="K31" s="4"/>
      <c r="L31" s="13" t="s">
        <v>57</v>
      </c>
      <c r="M31" s="18"/>
      <c r="N31" s="257">
        <v>0</v>
      </c>
      <c r="O31" s="44" t="s">
        <v>496</v>
      </c>
    </row>
    <row r="32" spans="2:15" x14ac:dyDescent="0.3">
      <c r="B32" s="143">
        <v>43202</v>
      </c>
      <c r="C32" s="147"/>
      <c r="D32" s="144">
        <v>300628</v>
      </c>
      <c r="E32" s="148"/>
      <c r="F32" s="145" t="s">
        <v>54</v>
      </c>
      <c r="G32" s="148"/>
      <c r="H32" s="145" t="s">
        <v>61</v>
      </c>
      <c r="I32" s="148"/>
      <c r="J32" s="146">
        <v>1333.32</v>
      </c>
      <c r="K32" s="148"/>
      <c r="L32" s="145" t="s">
        <v>62</v>
      </c>
      <c r="M32" s="18"/>
      <c r="N32" s="257">
        <f>+J32*1.5</f>
        <v>1999.98</v>
      </c>
      <c r="O32" s="44" t="s">
        <v>358</v>
      </c>
    </row>
    <row r="33" spans="2:15" ht="29.4" x14ac:dyDescent="0.3">
      <c r="B33" s="245">
        <v>43442</v>
      </c>
      <c r="C33" s="246"/>
      <c r="D33" s="110"/>
      <c r="E33" s="110"/>
      <c r="F33" s="110" t="s">
        <v>41</v>
      </c>
      <c r="G33" s="4"/>
      <c r="H33" s="287" t="s">
        <v>364</v>
      </c>
      <c r="I33" s="4"/>
      <c r="J33" s="249">
        <v>10.82</v>
      </c>
      <c r="K33" s="110"/>
      <c r="L33" s="110" t="s">
        <v>43</v>
      </c>
      <c r="M33" s="268"/>
      <c r="N33" s="292">
        <v>0</v>
      </c>
      <c r="O33" s="44" t="s">
        <v>496</v>
      </c>
    </row>
    <row r="34" spans="2:15" x14ac:dyDescent="0.3">
      <c r="B34" s="260">
        <v>43861</v>
      </c>
      <c r="C34" s="261"/>
      <c r="D34" s="261"/>
      <c r="E34" s="261"/>
      <c r="F34" s="262" t="s">
        <v>63</v>
      </c>
      <c r="G34" s="261"/>
      <c r="H34" s="262" t="s">
        <v>367</v>
      </c>
      <c r="I34" s="261"/>
      <c r="J34" s="263">
        <v>589</v>
      </c>
      <c r="K34" s="261"/>
      <c r="L34" s="262" t="s">
        <v>43</v>
      </c>
      <c r="M34" s="16"/>
      <c r="N34" s="45">
        <v>883.5</v>
      </c>
      <c r="O34" s="44" t="s">
        <v>358</v>
      </c>
    </row>
    <row r="35" spans="2:15" x14ac:dyDescent="0.3">
      <c r="B35" s="260">
        <v>43861</v>
      </c>
      <c r="C35" s="261"/>
      <c r="D35" s="261"/>
      <c r="E35" s="261"/>
      <c r="F35" s="262" t="s">
        <v>63</v>
      </c>
      <c r="G35" s="261"/>
      <c r="H35" s="262" t="s">
        <v>64</v>
      </c>
      <c r="I35" s="261"/>
      <c r="J35" s="263">
        <v>165</v>
      </c>
      <c r="K35" s="261"/>
      <c r="L35" s="262" t="s">
        <v>43</v>
      </c>
      <c r="M35" s="16"/>
      <c r="N35" s="45">
        <v>247.5</v>
      </c>
      <c r="O35" s="44" t="s">
        <v>358</v>
      </c>
    </row>
    <row r="36" spans="2:15" x14ac:dyDescent="0.3">
      <c r="B36" s="260">
        <v>44335</v>
      </c>
      <c r="C36" s="261"/>
      <c r="D36" s="261"/>
      <c r="E36" s="261"/>
      <c r="F36" s="262" t="s">
        <v>63</v>
      </c>
      <c r="G36" s="261"/>
      <c r="H36" s="262" t="s">
        <v>366</v>
      </c>
      <c r="I36" s="261"/>
      <c r="J36" s="263">
        <v>689</v>
      </c>
      <c r="K36" s="261"/>
      <c r="L36" s="262" t="s">
        <v>57</v>
      </c>
      <c r="M36" s="16"/>
      <c r="N36" s="45">
        <f>+J36*1.25</f>
        <v>861.25</v>
      </c>
      <c r="O36" s="44" t="s">
        <v>356</v>
      </c>
    </row>
    <row r="37" spans="2:15" s="116" customFormat="1" ht="15" x14ac:dyDescent="0.25">
      <c r="B37" s="307">
        <v>44335</v>
      </c>
      <c r="F37" s="116" t="s">
        <v>63</v>
      </c>
      <c r="H37" s="116" t="s">
        <v>65</v>
      </c>
      <c r="J37" s="308">
        <v>65</v>
      </c>
      <c r="L37" s="116" t="s">
        <v>57</v>
      </c>
      <c r="M37" s="258"/>
      <c r="N37" s="259">
        <v>0</v>
      </c>
      <c r="O37" s="44" t="s">
        <v>496</v>
      </c>
    </row>
    <row r="38" spans="2:15" s="116" customFormat="1" ht="15" x14ac:dyDescent="0.25">
      <c r="B38" s="307">
        <v>44600</v>
      </c>
      <c r="D38" s="116" t="s">
        <v>66</v>
      </c>
      <c r="F38" s="116" t="s">
        <v>63</v>
      </c>
      <c r="H38" s="116" t="s">
        <v>67</v>
      </c>
      <c r="J38" s="308">
        <v>149</v>
      </c>
      <c r="L38" s="116" t="s">
        <v>68</v>
      </c>
      <c r="M38" s="258"/>
      <c r="N38" s="259">
        <v>0</v>
      </c>
      <c r="O38" s="44" t="s">
        <v>496</v>
      </c>
    </row>
    <row r="39" spans="2:15" s="116" customFormat="1" ht="15" x14ac:dyDescent="0.25">
      <c r="B39" s="307">
        <v>44986</v>
      </c>
      <c r="F39" s="116" t="s">
        <v>41</v>
      </c>
      <c r="H39" s="124" t="s">
        <v>391</v>
      </c>
      <c r="J39" s="308">
        <v>23.98</v>
      </c>
      <c r="L39" s="116" t="s">
        <v>57</v>
      </c>
      <c r="M39" s="258"/>
      <c r="N39" s="259">
        <v>0</v>
      </c>
      <c r="O39" s="44" t="s">
        <v>496</v>
      </c>
    </row>
    <row r="40" spans="2:15" s="116" customFormat="1" ht="15" x14ac:dyDescent="0.25">
      <c r="B40" s="307">
        <v>44993</v>
      </c>
      <c r="F40" s="116" t="s">
        <v>41</v>
      </c>
      <c r="H40" s="124" t="s">
        <v>389</v>
      </c>
      <c r="J40" s="308">
        <v>9.7799999999999994</v>
      </c>
      <c r="L40" s="116" t="s">
        <v>390</v>
      </c>
      <c r="M40" s="258"/>
      <c r="N40" s="259">
        <v>0</v>
      </c>
      <c r="O40" s="44" t="s">
        <v>496</v>
      </c>
    </row>
    <row r="41" spans="2:15" s="116" customFormat="1" ht="15" x14ac:dyDescent="0.25">
      <c r="B41" s="307">
        <v>45468</v>
      </c>
      <c r="F41" s="116" t="s">
        <v>466</v>
      </c>
      <c r="H41" s="116" t="s">
        <v>467</v>
      </c>
      <c r="J41" s="308">
        <v>99</v>
      </c>
      <c r="L41" s="116" t="s">
        <v>468</v>
      </c>
      <c r="M41" s="258"/>
      <c r="N41" s="259">
        <v>0</v>
      </c>
      <c r="O41" s="44" t="s">
        <v>491</v>
      </c>
    </row>
    <row r="42" spans="2:15" s="116" customFormat="1" ht="15" x14ac:dyDescent="0.25">
      <c r="B42" s="307">
        <v>45628</v>
      </c>
      <c r="F42" s="116" t="s">
        <v>41</v>
      </c>
      <c r="H42" s="116" t="s">
        <v>490</v>
      </c>
      <c r="J42" s="308">
        <v>92.14</v>
      </c>
      <c r="L42" s="116" t="s">
        <v>22</v>
      </c>
      <c r="M42" s="258"/>
      <c r="N42" s="259">
        <v>0</v>
      </c>
      <c r="O42" s="44" t="s">
        <v>496</v>
      </c>
    </row>
    <row r="43" spans="2:15" ht="16.2" thickBot="1" x14ac:dyDescent="0.35">
      <c r="B43" s="30" t="s">
        <v>4</v>
      </c>
      <c r="C43" s="31"/>
      <c r="D43" s="31"/>
      <c r="E43" s="31"/>
      <c r="F43" s="31"/>
      <c r="G43" s="31"/>
      <c r="H43" s="31"/>
      <c r="I43" s="31"/>
      <c r="J43" s="61">
        <f>SUM(J4:J42)</f>
        <v>7792.3399999999983</v>
      </c>
      <c r="K43" s="31"/>
      <c r="L43" s="31"/>
      <c r="M43" s="32"/>
      <c r="N43" s="62">
        <f>SUM(N4:N42)</f>
        <v>14104.149999999998</v>
      </c>
      <c r="O43" s="46"/>
    </row>
    <row r="44" spans="2:15" ht="16.2" thickTop="1" x14ac:dyDescent="0.3">
      <c r="B44" s="15"/>
      <c r="M44" s="16"/>
      <c r="N44" s="43"/>
      <c r="O44" s="44"/>
    </row>
    <row r="45" spans="2:15" x14ac:dyDescent="0.3">
      <c r="B45" s="15"/>
      <c r="M45" s="16"/>
      <c r="N45" s="43"/>
      <c r="O45" s="44"/>
    </row>
    <row r="46" spans="2:15" x14ac:dyDescent="0.3">
      <c r="B46" s="19" t="s">
        <v>69</v>
      </c>
      <c r="M46" s="16"/>
      <c r="N46" s="43"/>
      <c r="O46" s="44"/>
    </row>
    <row r="47" spans="2:15" x14ac:dyDescent="0.3">
      <c r="B47" s="10">
        <v>38320</v>
      </c>
      <c r="C47" s="11"/>
      <c r="D47" s="12">
        <v>501556</v>
      </c>
      <c r="E47" s="12"/>
      <c r="F47" s="13" t="s">
        <v>70</v>
      </c>
      <c r="G47" s="13"/>
      <c r="H47" s="13" t="s">
        <v>71</v>
      </c>
      <c r="I47" s="13"/>
      <c r="J47" s="5"/>
      <c r="K47" s="5"/>
      <c r="L47" s="13" t="s">
        <v>22</v>
      </c>
      <c r="M47" s="14"/>
      <c r="N47" s="43"/>
      <c r="O47" s="44"/>
    </row>
    <row r="48" spans="2:15" x14ac:dyDescent="0.3">
      <c r="B48" s="10">
        <v>38782</v>
      </c>
      <c r="C48" s="11"/>
      <c r="D48" s="12">
        <v>501791</v>
      </c>
      <c r="E48" s="12"/>
      <c r="F48" s="13" t="s">
        <v>70</v>
      </c>
      <c r="G48" s="13"/>
      <c r="H48" s="13" t="s">
        <v>72</v>
      </c>
      <c r="I48" s="13"/>
      <c r="J48" s="5"/>
      <c r="K48" s="5"/>
      <c r="L48" s="13" t="s">
        <v>22</v>
      </c>
      <c r="M48" s="14"/>
      <c r="N48" s="43"/>
      <c r="O48" s="44"/>
    </row>
    <row r="49" spans="2:15" x14ac:dyDescent="0.3">
      <c r="B49" s="10">
        <v>39149</v>
      </c>
      <c r="C49" s="11"/>
      <c r="D49" s="12" t="s">
        <v>29</v>
      </c>
      <c r="E49" s="12"/>
      <c r="F49" s="13" t="s">
        <v>30</v>
      </c>
      <c r="G49" s="13"/>
      <c r="H49" s="13" t="s">
        <v>31</v>
      </c>
      <c r="I49" s="13"/>
      <c r="J49" s="236">
        <v>24.93</v>
      </c>
      <c r="K49" s="236"/>
      <c r="L49" s="13" t="s">
        <v>22</v>
      </c>
      <c r="M49" s="14">
        <v>45009</v>
      </c>
      <c r="N49" s="45"/>
      <c r="O49" s="44"/>
    </row>
    <row r="50" spans="2:15" x14ac:dyDescent="0.3">
      <c r="B50" s="10">
        <v>39912</v>
      </c>
      <c r="C50" s="11"/>
      <c r="D50" s="12" t="s">
        <v>29</v>
      </c>
      <c r="E50" s="12"/>
      <c r="F50" s="13" t="s">
        <v>73</v>
      </c>
      <c r="G50" s="13"/>
      <c r="H50" s="13" t="s">
        <v>74</v>
      </c>
      <c r="I50" s="13"/>
      <c r="J50" s="5">
        <v>0</v>
      </c>
      <c r="K50" s="5"/>
      <c r="L50" s="13" t="s">
        <v>22</v>
      </c>
      <c r="M50" s="14">
        <v>43178</v>
      </c>
      <c r="N50" s="43"/>
      <c r="O50" s="44"/>
    </row>
    <row r="51" spans="2:15" x14ac:dyDescent="0.3">
      <c r="B51" s="10">
        <v>40248</v>
      </c>
      <c r="C51" s="11"/>
      <c r="D51" s="12">
        <v>502552</v>
      </c>
      <c r="E51" s="12"/>
      <c r="F51" s="13" t="s">
        <v>54</v>
      </c>
      <c r="G51" s="13"/>
      <c r="H51" s="13" t="s">
        <v>75</v>
      </c>
      <c r="I51" s="13"/>
      <c r="J51" s="5">
        <v>0</v>
      </c>
      <c r="K51" s="5"/>
      <c r="L51" s="13" t="s">
        <v>22</v>
      </c>
      <c r="M51" s="14">
        <v>41975</v>
      </c>
      <c r="N51" s="43"/>
      <c r="O51" s="44"/>
    </row>
    <row r="52" spans="2:15" x14ac:dyDescent="0.3">
      <c r="B52" s="10">
        <v>40248</v>
      </c>
      <c r="C52" s="11"/>
      <c r="D52" s="12">
        <v>502552</v>
      </c>
      <c r="E52" s="12"/>
      <c r="F52" s="13" t="s">
        <v>54</v>
      </c>
      <c r="G52" s="13"/>
      <c r="H52" s="13" t="s">
        <v>76</v>
      </c>
      <c r="I52" s="13"/>
      <c r="J52" s="5">
        <v>0</v>
      </c>
      <c r="K52" s="5"/>
      <c r="L52" s="13" t="s">
        <v>22</v>
      </c>
      <c r="M52" s="14">
        <v>42958</v>
      </c>
      <c r="N52" s="43"/>
      <c r="O52" s="44"/>
    </row>
    <row r="53" spans="2:15" x14ac:dyDescent="0.3">
      <c r="B53" s="10">
        <v>41975</v>
      </c>
      <c r="C53" s="17"/>
      <c r="D53" s="12">
        <v>300082</v>
      </c>
      <c r="E53" s="4"/>
      <c r="F53" s="13" t="s">
        <v>77</v>
      </c>
      <c r="G53" s="4"/>
      <c r="H53" s="13" t="s">
        <v>78</v>
      </c>
      <c r="I53" s="4"/>
      <c r="J53" s="5">
        <v>914</v>
      </c>
      <c r="K53" s="4"/>
      <c r="L53" s="13" t="s">
        <v>22</v>
      </c>
      <c r="M53" s="35">
        <v>43252</v>
      </c>
      <c r="N53" s="45"/>
      <c r="O53" s="44"/>
    </row>
    <row r="54" spans="2:15" x14ac:dyDescent="0.3">
      <c r="B54" s="10">
        <v>37238</v>
      </c>
      <c r="C54" s="11"/>
      <c r="D54" s="12">
        <v>501047</v>
      </c>
      <c r="E54" s="12"/>
      <c r="F54" s="13" t="s">
        <v>27</v>
      </c>
      <c r="G54" s="13"/>
      <c r="H54" s="13" t="s">
        <v>28</v>
      </c>
      <c r="I54" s="13"/>
      <c r="J54" s="236">
        <v>1</v>
      </c>
      <c r="K54" s="236"/>
      <c r="L54" s="13" t="s">
        <v>22</v>
      </c>
      <c r="M54" s="14"/>
      <c r="N54" s="45">
        <v>0</v>
      </c>
      <c r="O54" s="44" t="s">
        <v>409</v>
      </c>
    </row>
    <row r="55" spans="2:15" x14ac:dyDescent="0.3">
      <c r="B55" s="10"/>
      <c r="C55" s="17"/>
      <c r="D55" s="12"/>
      <c r="E55" s="4"/>
      <c r="F55" s="13" t="s">
        <v>368</v>
      </c>
      <c r="G55" s="4"/>
      <c r="H55" s="13" t="s">
        <v>370</v>
      </c>
      <c r="I55" s="4"/>
      <c r="J55" s="236"/>
      <c r="K55" s="4"/>
      <c r="L55" s="13" t="s">
        <v>122</v>
      </c>
      <c r="M55" s="18"/>
      <c r="N55" s="45">
        <v>0</v>
      </c>
      <c r="O55" s="44"/>
    </row>
    <row r="58" spans="2:15" x14ac:dyDescent="0.3">
      <c r="J58" t="s">
        <v>347</v>
      </c>
    </row>
  </sheetData>
  <phoneticPr fontId="25" type="noConversion"/>
  <pageMargins left="0.75" right="0.75" top="1" bottom="1" header="0.5" footer="0.5"/>
  <pageSetup paperSize="9" scale="51" orientation="landscape" r:id="rId1"/>
  <extLst>
    <ext xmlns:mx="http://schemas.microsoft.com/office/mac/excel/2008/main" uri="{64002731-A6B0-56B0-2670-7721B7C09600}">
      <mx:PLV Mode="0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S99"/>
  <sheetViews>
    <sheetView zoomScale="70" zoomScaleNormal="70" workbookViewId="0">
      <pane ySplit="3" topLeftCell="A58" activePane="bottomLeft" state="frozen"/>
      <selection pane="bottomLeft" activeCell="J77" sqref="J77"/>
    </sheetView>
  </sheetViews>
  <sheetFormatPr defaultColWidth="11.19921875" defaultRowHeight="15.6" x14ac:dyDescent="0.3"/>
  <cols>
    <col min="1" max="1" width="4.69921875" customWidth="1"/>
    <col min="2" max="2" width="12.69921875" bestFit="1" customWidth="1"/>
    <col min="3" max="3" width="3.19921875" customWidth="1"/>
    <col min="4" max="4" width="15.5" bestFit="1" customWidth="1"/>
    <col min="5" max="5" width="3" customWidth="1"/>
    <col min="6" max="6" width="28.5" bestFit="1" customWidth="1"/>
    <col min="7" max="7" width="3.5" customWidth="1"/>
    <col min="8" max="8" width="32.69921875" customWidth="1"/>
    <col min="9" max="9" width="2.5" customWidth="1"/>
    <col min="10" max="10" width="13.59765625" customWidth="1"/>
    <col min="11" max="11" width="2.69921875" customWidth="1"/>
    <col min="12" max="12" width="30.09765625" customWidth="1"/>
    <col min="13" max="13" width="11.69921875" customWidth="1"/>
    <col min="14" max="14" width="14.09765625" customWidth="1"/>
    <col min="15" max="15" width="30.5" customWidth="1"/>
    <col min="16" max="16" width="12.5" customWidth="1"/>
    <col min="17" max="17" width="14.19921875" customWidth="1"/>
  </cols>
  <sheetData>
    <row r="1" spans="2:17" ht="16.2" thickBot="1" x14ac:dyDescent="0.35"/>
    <row r="2" spans="2:17" ht="17.399999999999999" x14ac:dyDescent="0.3">
      <c r="B2" s="29" t="s">
        <v>79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4"/>
      <c r="N2" s="39" t="s">
        <v>0</v>
      </c>
      <c r="O2" s="40"/>
    </row>
    <row r="3" spans="2:17" ht="76.2" customHeight="1" thickBot="1" x14ac:dyDescent="0.35">
      <c r="B3" s="25" t="s">
        <v>12</v>
      </c>
      <c r="C3" s="26"/>
      <c r="D3" s="27" t="s">
        <v>13</v>
      </c>
      <c r="E3" s="27"/>
      <c r="F3" s="27" t="s">
        <v>14</v>
      </c>
      <c r="G3" s="27"/>
      <c r="H3" s="27" t="s">
        <v>15</v>
      </c>
      <c r="I3" s="27"/>
      <c r="J3" s="27" t="s">
        <v>442</v>
      </c>
      <c r="K3" s="27"/>
      <c r="L3" s="27" t="s">
        <v>16</v>
      </c>
      <c r="M3" s="28" t="s">
        <v>17</v>
      </c>
      <c r="N3" s="41" t="s">
        <v>3</v>
      </c>
      <c r="O3" s="42" t="s">
        <v>18</v>
      </c>
    </row>
    <row r="4" spans="2:17" ht="17.399999999999999" x14ac:dyDescent="0.3">
      <c r="B4" s="54" t="s">
        <v>80</v>
      </c>
      <c r="C4" s="52"/>
      <c r="D4" s="53"/>
      <c r="E4" s="50"/>
      <c r="F4" s="50"/>
      <c r="G4" s="50"/>
      <c r="H4" s="50"/>
      <c r="I4" s="50"/>
      <c r="J4" s="50"/>
      <c r="K4" s="50"/>
      <c r="L4" s="50"/>
      <c r="M4" s="51"/>
      <c r="N4" s="59"/>
      <c r="O4" s="57"/>
    </row>
    <row r="5" spans="2:17" x14ac:dyDescent="0.3">
      <c r="B5" s="33"/>
      <c r="C5" s="11"/>
      <c r="D5" s="34"/>
      <c r="E5" s="34"/>
      <c r="F5" s="4"/>
      <c r="G5" s="4"/>
      <c r="H5" s="4" t="s">
        <v>81</v>
      </c>
      <c r="I5" s="4"/>
      <c r="J5" s="5">
        <v>1</v>
      </c>
      <c r="K5" s="5"/>
      <c r="L5" s="4"/>
      <c r="M5" s="18"/>
      <c r="N5" s="59"/>
      <c r="O5" s="57"/>
    </row>
    <row r="6" spans="2:17" x14ac:dyDescent="0.3">
      <c r="B6" s="33"/>
      <c r="C6" s="11"/>
      <c r="D6" s="34"/>
      <c r="E6" s="34"/>
      <c r="F6" s="4"/>
      <c r="G6" s="4"/>
      <c r="H6" s="4" t="s">
        <v>82</v>
      </c>
      <c r="I6" s="4"/>
      <c r="J6" s="5">
        <v>1</v>
      </c>
      <c r="K6" s="5"/>
      <c r="L6" s="4"/>
      <c r="M6" s="18"/>
      <c r="N6" s="59"/>
      <c r="O6" s="57"/>
    </row>
    <row r="7" spans="2:17" x14ac:dyDescent="0.3">
      <c r="B7" s="33"/>
      <c r="C7" s="11"/>
      <c r="D7" s="34"/>
      <c r="E7" s="34"/>
      <c r="F7" s="4"/>
      <c r="G7" s="4"/>
      <c r="H7" s="4" t="s">
        <v>83</v>
      </c>
      <c r="I7" s="4"/>
      <c r="J7" s="5">
        <v>1</v>
      </c>
      <c r="K7" s="5"/>
      <c r="L7" s="4"/>
      <c r="M7" s="18"/>
      <c r="N7" s="59"/>
      <c r="O7" s="57"/>
    </row>
    <row r="8" spans="2:17" x14ac:dyDescent="0.3">
      <c r="B8" s="33"/>
      <c r="C8" s="11"/>
      <c r="D8" s="34"/>
      <c r="E8" s="34"/>
      <c r="F8" s="4"/>
      <c r="G8" s="4"/>
      <c r="H8" s="4" t="s">
        <v>84</v>
      </c>
      <c r="I8" s="4"/>
      <c r="J8" s="5">
        <v>1</v>
      </c>
      <c r="K8" s="5"/>
      <c r="L8" s="4"/>
      <c r="M8" s="18"/>
      <c r="N8" s="59"/>
      <c r="O8" s="57"/>
    </row>
    <row r="9" spans="2:17" x14ac:dyDescent="0.3">
      <c r="B9" s="36"/>
      <c r="C9" s="11"/>
      <c r="D9" s="4"/>
      <c r="E9" s="4"/>
      <c r="F9" s="4"/>
      <c r="G9" s="4"/>
      <c r="H9" s="4" t="s">
        <v>85</v>
      </c>
      <c r="I9" s="4"/>
      <c r="J9" s="5">
        <v>1</v>
      </c>
      <c r="K9" s="5"/>
      <c r="L9" s="4"/>
      <c r="M9" s="18"/>
      <c r="N9" s="59"/>
      <c r="O9" s="57"/>
    </row>
    <row r="10" spans="2:17" x14ac:dyDescent="0.3">
      <c r="B10" s="36"/>
      <c r="C10" s="11"/>
      <c r="D10" s="4"/>
      <c r="E10" s="4"/>
      <c r="F10" s="4"/>
      <c r="G10" s="4"/>
      <c r="H10" s="4" t="s">
        <v>86</v>
      </c>
      <c r="I10" s="4"/>
      <c r="J10" s="5">
        <v>1</v>
      </c>
      <c r="K10" s="5"/>
      <c r="L10" s="4"/>
      <c r="M10" s="18"/>
      <c r="N10" s="59"/>
      <c r="O10" s="57"/>
    </row>
    <row r="11" spans="2:17" s="111" customFormat="1" ht="19.2" customHeight="1" x14ac:dyDescent="0.25">
      <c r="B11" s="264"/>
      <c r="C11" s="265"/>
      <c r="D11" s="266"/>
      <c r="E11" s="266"/>
      <c r="F11" s="266"/>
      <c r="G11" s="266"/>
      <c r="H11" s="266" t="s">
        <v>87</v>
      </c>
      <c r="I11" s="266"/>
      <c r="J11" s="267">
        <v>1</v>
      </c>
      <c r="K11" s="267"/>
      <c r="L11" s="266"/>
      <c r="M11" s="268"/>
      <c r="N11" s="59">
        <f>P11*1.25</f>
        <v>141250</v>
      </c>
      <c r="O11" s="44" t="s">
        <v>506</v>
      </c>
      <c r="P11" s="304">
        <v>113000</v>
      </c>
      <c r="Q11" s="111" t="s">
        <v>400</v>
      </c>
    </row>
    <row r="12" spans="2:17" x14ac:dyDescent="0.3">
      <c r="B12" s="36"/>
      <c r="C12" s="11"/>
      <c r="D12" s="4"/>
      <c r="E12" s="4"/>
      <c r="F12" s="4"/>
      <c r="G12" s="4"/>
      <c r="H12" s="4"/>
      <c r="I12" s="4"/>
      <c r="J12" s="5"/>
      <c r="K12" s="5"/>
      <c r="L12" s="4"/>
      <c r="M12" s="18"/>
      <c r="N12" s="59"/>
      <c r="O12" s="57"/>
    </row>
    <row r="13" spans="2:17" x14ac:dyDescent="0.3">
      <c r="B13" s="55" t="s">
        <v>88</v>
      </c>
      <c r="C13" s="11"/>
      <c r="D13" s="4"/>
      <c r="E13" s="4"/>
      <c r="F13" s="4"/>
      <c r="G13" s="4"/>
      <c r="H13" s="4"/>
      <c r="I13" s="4"/>
      <c r="J13" s="5"/>
      <c r="K13" s="5"/>
      <c r="L13" s="4"/>
      <c r="M13" s="18"/>
      <c r="N13" s="59"/>
      <c r="O13" s="57"/>
    </row>
    <row r="14" spans="2:17" x14ac:dyDescent="0.3">
      <c r="B14" s="149">
        <v>37147</v>
      </c>
      <c r="C14" s="150"/>
      <c r="D14" s="151">
        <v>501016</v>
      </c>
      <c r="E14" s="151"/>
      <c r="F14" s="152" t="s">
        <v>89</v>
      </c>
      <c r="G14" s="152"/>
      <c r="H14" s="152" t="s">
        <v>90</v>
      </c>
      <c r="I14" s="152"/>
      <c r="J14" s="153">
        <v>70.97</v>
      </c>
      <c r="K14" s="153"/>
      <c r="L14" s="152" t="s">
        <v>91</v>
      </c>
      <c r="M14" s="18"/>
      <c r="N14" s="523">
        <f>1435.5*1.25</f>
        <v>1794.375</v>
      </c>
      <c r="O14" s="44" t="s">
        <v>549</v>
      </c>
      <c r="P14" s="304">
        <v>1435.5</v>
      </c>
      <c r="Q14" t="s">
        <v>548</v>
      </c>
    </row>
    <row r="15" spans="2:17" x14ac:dyDescent="0.3">
      <c r="B15" s="154">
        <v>42116</v>
      </c>
      <c r="C15" s="155"/>
      <c r="D15" s="156">
        <v>300152</v>
      </c>
      <c r="E15" s="156"/>
      <c r="F15" s="157" t="s">
        <v>92</v>
      </c>
      <c r="G15" s="152"/>
      <c r="H15" s="157" t="s">
        <v>90</v>
      </c>
      <c r="I15" s="152"/>
      <c r="J15" s="153">
        <v>957</v>
      </c>
      <c r="K15" s="152"/>
      <c r="L15" s="157" t="s">
        <v>93</v>
      </c>
      <c r="M15" s="18"/>
      <c r="N15" s="459">
        <f>J15*1.75</f>
        <v>1674.75</v>
      </c>
      <c r="O15" s="44" t="s">
        <v>362</v>
      </c>
    </row>
    <row r="16" spans="2:17" x14ac:dyDescent="0.3">
      <c r="B16" s="158">
        <v>43629</v>
      </c>
      <c r="C16" s="159"/>
      <c r="D16" s="761"/>
      <c r="E16" s="160"/>
      <c r="F16" s="161" t="s">
        <v>94</v>
      </c>
      <c r="G16" s="162"/>
      <c r="H16" s="162" t="s">
        <v>95</v>
      </c>
      <c r="I16" s="162"/>
      <c r="J16" s="163">
        <v>555.75</v>
      </c>
      <c r="K16" s="162"/>
      <c r="L16" s="161" t="s">
        <v>96</v>
      </c>
      <c r="M16" s="18"/>
      <c r="N16" s="459">
        <f>J16*1.5</f>
        <v>833.625</v>
      </c>
      <c r="O16" s="44" t="s">
        <v>356</v>
      </c>
    </row>
    <row r="17" spans="2:19" x14ac:dyDescent="0.3">
      <c r="B17" s="158">
        <v>43629</v>
      </c>
      <c r="C17" s="159"/>
      <c r="D17" s="761"/>
      <c r="E17" s="160"/>
      <c r="F17" s="161" t="s">
        <v>94</v>
      </c>
      <c r="G17" s="162"/>
      <c r="H17" s="162" t="s">
        <v>95</v>
      </c>
      <c r="I17" s="162"/>
      <c r="J17" s="163">
        <v>555.75</v>
      </c>
      <c r="K17" s="162"/>
      <c r="L17" s="162" t="s">
        <v>97</v>
      </c>
      <c r="M17" s="18"/>
      <c r="N17" s="459">
        <f t="shared" ref="N17:N24" si="0">J17*1.5</f>
        <v>833.625</v>
      </c>
      <c r="O17" s="44" t="s">
        <v>356</v>
      </c>
    </row>
    <row r="18" spans="2:19" x14ac:dyDescent="0.3">
      <c r="B18" s="158">
        <v>43629</v>
      </c>
      <c r="C18" s="159"/>
      <c r="D18" s="761"/>
      <c r="E18" s="160"/>
      <c r="F18" s="161" t="s">
        <v>94</v>
      </c>
      <c r="G18" s="162"/>
      <c r="H18" s="162" t="s">
        <v>95</v>
      </c>
      <c r="I18" s="162"/>
      <c r="J18" s="163">
        <v>555.75</v>
      </c>
      <c r="K18" s="162"/>
      <c r="L18" s="162" t="s">
        <v>98</v>
      </c>
      <c r="M18" s="18"/>
      <c r="N18" s="459">
        <f t="shared" si="0"/>
        <v>833.625</v>
      </c>
      <c r="O18" s="44" t="s">
        <v>356</v>
      </c>
      <c r="P18" s="123"/>
      <c r="Q18" s="123"/>
    </row>
    <row r="19" spans="2:19" x14ac:dyDescent="0.3">
      <c r="B19" s="158">
        <v>43629</v>
      </c>
      <c r="C19" s="159"/>
      <c r="D19" s="761"/>
      <c r="E19" s="160"/>
      <c r="F19" s="161" t="s">
        <v>94</v>
      </c>
      <c r="G19" s="162"/>
      <c r="H19" s="162" t="s">
        <v>95</v>
      </c>
      <c r="I19" s="162"/>
      <c r="J19" s="163">
        <v>555.75</v>
      </c>
      <c r="K19" s="162"/>
      <c r="L19" s="162" t="s">
        <v>99</v>
      </c>
      <c r="M19" s="18"/>
      <c r="N19" s="459">
        <f t="shared" si="0"/>
        <v>833.625</v>
      </c>
      <c r="O19" s="44" t="s">
        <v>356</v>
      </c>
    </row>
    <row r="20" spans="2:19" x14ac:dyDescent="0.3">
      <c r="B20" s="158">
        <v>43629</v>
      </c>
      <c r="C20" s="159"/>
      <c r="D20" s="761"/>
      <c r="E20" s="160"/>
      <c r="F20" s="161" t="s">
        <v>94</v>
      </c>
      <c r="G20" s="162"/>
      <c r="H20" s="162" t="s">
        <v>95</v>
      </c>
      <c r="I20" s="162"/>
      <c r="J20" s="163">
        <v>555.75</v>
      </c>
      <c r="K20" s="162"/>
      <c r="L20" s="161" t="s">
        <v>100</v>
      </c>
      <c r="M20" s="18"/>
      <c r="N20" s="459">
        <f t="shared" si="0"/>
        <v>833.625</v>
      </c>
      <c r="O20" s="44" t="s">
        <v>356</v>
      </c>
      <c r="Q20">
        <v>2014</v>
      </c>
      <c r="R20">
        <v>25</v>
      </c>
      <c r="S20">
        <f>Q20+R20</f>
        <v>2039</v>
      </c>
    </row>
    <row r="21" spans="2:19" x14ac:dyDescent="0.3">
      <c r="B21" s="158">
        <v>43629</v>
      </c>
      <c r="C21" s="159"/>
      <c r="D21" s="761"/>
      <c r="E21" s="160"/>
      <c r="F21" s="161" t="s">
        <v>94</v>
      </c>
      <c r="G21" s="162"/>
      <c r="H21" s="162" t="s">
        <v>95</v>
      </c>
      <c r="I21" s="162"/>
      <c r="J21" s="163">
        <v>555.75</v>
      </c>
      <c r="K21" s="162"/>
      <c r="L21" s="161" t="s">
        <v>101</v>
      </c>
      <c r="M21" s="18"/>
      <c r="N21" s="459">
        <f t="shared" si="0"/>
        <v>833.625</v>
      </c>
      <c r="O21" s="44" t="s">
        <v>356</v>
      </c>
    </row>
    <row r="22" spans="2:19" x14ac:dyDescent="0.3">
      <c r="B22" s="158">
        <v>43629</v>
      </c>
      <c r="C22" s="159"/>
      <c r="D22" s="761"/>
      <c r="E22" s="160"/>
      <c r="F22" s="161" t="s">
        <v>94</v>
      </c>
      <c r="G22" s="162"/>
      <c r="H22" s="162" t="s">
        <v>95</v>
      </c>
      <c r="I22" s="162"/>
      <c r="J22" s="163">
        <v>555.75</v>
      </c>
      <c r="K22" s="162"/>
      <c r="L22" s="162" t="s">
        <v>102</v>
      </c>
      <c r="M22" s="18"/>
      <c r="N22" s="459">
        <f t="shared" si="0"/>
        <v>833.625</v>
      </c>
      <c r="O22" s="44" t="s">
        <v>356</v>
      </c>
    </row>
    <row r="23" spans="2:19" x14ac:dyDescent="0.3">
      <c r="B23" s="158">
        <v>43629</v>
      </c>
      <c r="C23" s="159"/>
      <c r="D23" s="761"/>
      <c r="E23" s="160"/>
      <c r="F23" s="161" t="s">
        <v>94</v>
      </c>
      <c r="G23" s="162"/>
      <c r="H23" s="162" t="s">
        <v>95</v>
      </c>
      <c r="I23" s="162"/>
      <c r="J23" s="163">
        <v>555.75</v>
      </c>
      <c r="K23" s="162"/>
      <c r="L23" s="161" t="s">
        <v>103</v>
      </c>
      <c r="M23" s="18"/>
      <c r="N23" s="459">
        <f t="shared" si="0"/>
        <v>833.625</v>
      </c>
      <c r="O23" s="44" t="s">
        <v>356</v>
      </c>
    </row>
    <row r="24" spans="2:19" x14ac:dyDescent="0.3">
      <c r="B24" s="158">
        <v>43629</v>
      </c>
      <c r="C24" s="159"/>
      <c r="D24" s="761"/>
      <c r="E24" s="160"/>
      <c r="F24" s="161" t="s">
        <v>94</v>
      </c>
      <c r="G24" s="162"/>
      <c r="H24" s="162" t="s">
        <v>104</v>
      </c>
      <c r="I24" s="162"/>
      <c r="J24" s="163">
        <v>336.3</v>
      </c>
      <c r="K24" s="162"/>
      <c r="L24" s="162" t="s">
        <v>105</v>
      </c>
      <c r="M24" s="18"/>
      <c r="N24" s="459">
        <f t="shared" si="0"/>
        <v>504.45000000000005</v>
      </c>
      <c r="O24" s="44" t="s">
        <v>356</v>
      </c>
    </row>
    <row r="25" spans="2:19" x14ac:dyDescent="0.3">
      <c r="B25" s="121"/>
      <c r="C25" s="112"/>
      <c r="D25" s="12"/>
      <c r="E25" s="12"/>
      <c r="F25" s="13"/>
      <c r="G25" s="4"/>
      <c r="H25" s="119"/>
      <c r="I25" s="4"/>
      <c r="J25" s="5"/>
      <c r="K25" s="4"/>
      <c r="L25" s="120"/>
      <c r="M25" s="18"/>
      <c r="N25" s="59"/>
      <c r="O25" s="57"/>
    </row>
    <row r="26" spans="2:19" x14ac:dyDescent="0.3">
      <c r="B26" s="55"/>
      <c r="C26" s="11"/>
      <c r="D26" s="4"/>
      <c r="E26" s="4"/>
      <c r="F26" s="4"/>
      <c r="G26" s="4"/>
      <c r="H26" s="4"/>
      <c r="I26" s="4"/>
      <c r="J26" s="5"/>
      <c r="K26" s="5"/>
      <c r="L26" s="4"/>
      <c r="M26" s="18"/>
      <c r="N26" s="59"/>
      <c r="O26" s="57"/>
    </row>
    <row r="27" spans="2:19" ht="17.399999999999999" x14ac:dyDescent="0.3">
      <c r="B27" s="54" t="s">
        <v>106</v>
      </c>
      <c r="C27" s="49"/>
      <c r="D27" s="50"/>
      <c r="E27" s="50"/>
      <c r="F27" s="50"/>
      <c r="G27" s="50"/>
      <c r="H27" s="50"/>
      <c r="I27" s="50"/>
      <c r="J27" s="50"/>
      <c r="K27" s="50"/>
      <c r="L27" s="50"/>
      <c r="M27" s="51"/>
      <c r="N27" s="59"/>
      <c r="O27" s="57"/>
    </row>
    <row r="28" spans="2:19" x14ac:dyDescent="0.3">
      <c r="B28" s="149">
        <v>34029</v>
      </c>
      <c r="C28" s="150"/>
      <c r="D28" s="151"/>
      <c r="E28" s="151"/>
      <c r="F28" s="152"/>
      <c r="G28" s="152"/>
      <c r="H28" s="152" t="s">
        <v>107</v>
      </c>
      <c r="I28" s="152"/>
      <c r="J28" s="153">
        <v>1</v>
      </c>
      <c r="K28" s="153"/>
      <c r="L28" s="152" t="s">
        <v>108</v>
      </c>
      <c r="M28" s="18"/>
      <c r="N28" s="58">
        <f>P28*1.5</f>
        <v>495</v>
      </c>
      <c r="O28" s="44" t="s">
        <v>499</v>
      </c>
      <c r="P28" s="294">
        <v>330</v>
      </c>
      <c r="Q28" t="s">
        <v>406</v>
      </c>
    </row>
    <row r="29" spans="2:19" x14ac:dyDescent="0.3">
      <c r="B29" s="33">
        <v>35916</v>
      </c>
      <c r="C29" s="11"/>
      <c r="D29" s="34">
        <v>513</v>
      </c>
      <c r="E29" s="34"/>
      <c r="F29" s="4" t="s">
        <v>109</v>
      </c>
      <c r="G29" s="4"/>
      <c r="H29" s="4" t="s">
        <v>110</v>
      </c>
      <c r="I29" s="4"/>
      <c r="J29" s="236">
        <v>1</v>
      </c>
      <c r="K29" s="236"/>
      <c r="L29" s="4" t="s">
        <v>111</v>
      </c>
      <c r="M29" s="18"/>
      <c r="N29" s="58"/>
      <c r="O29" s="44" t="s">
        <v>504</v>
      </c>
      <c r="P29" s="294">
        <v>190</v>
      </c>
      <c r="Q29" t="s">
        <v>406</v>
      </c>
    </row>
    <row r="30" spans="2:19" x14ac:dyDescent="0.3">
      <c r="B30" s="33">
        <v>36586</v>
      </c>
      <c r="C30" s="11"/>
      <c r="D30" s="34">
        <v>745</v>
      </c>
      <c r="E30" s="34"/>
      <c r="F30" s="4" t="s">
        <v>109</v>
      </c>
      <c r="G30" s="4"/>
      <c r="H30" s="4" t="s">
        <v>110</v>
      </c>
      <c r="I30" s="4"/>
      <c r="J30" s="236">
        <v>1</v>
      </c>
      <c r="K30" s="236"/>
      <c r="L30" s="4" t="s">
        <v>112</v>
      </c>
      <c r="M30" s="18"/>
      <c r="N30" s="58"/>
      <c r="O30" s="44" t="s">
        <v>504</v>
      </c>
      <c r="P30" s="294">
        <v>190</v>
      </c>
      <c r="Q30" t="s">
        <v>406</v>
      </c>
    </row>
    <row r="31" spans="2:19" x14ac:dyDescent="0.3">
      <c r="B31" s="33">
        <v>36586</v>
      </c>
      <c r="C31" s="11"/>
      <c r="D31" s="34">
        <v>745</v>
      </c>
      <c r="E31" s="34"/>
      <c r="F31" s="4" t="s">
        <v>109</v>
      </c>
      <c r="G31" s="4"/>
      <c r="H31" s="4" t="s">
        <v>110</v>
      </c>
      <c r="I31" s="4"/>
      <c r="J31" s="236">
        <v>1</v>
      </c>
      <c r="K31" s="236"/>
      <c r="L31" s="4" t="s">
        <v>112</v>
      </c>
      <c r="M31" s="18"/>
      <c r="N31" s="58"/>
      <c r="O31" s="44" t="s">
        <v>504</v>
      </c>
      <c r="P31" s="294">
        <v>190</v>
      </c>
      <c r="Q31" t="s">
        <v>406</v>
      </c>
    </row>
    <row r="32" spans="2:19" x14ac:dyDescent="0.3">
      <c r="B32" s="149">
        <v>37329</v>
      </c>
      <c r="C32" s="150"/>
      <c r="D32" s="151">
        <v>501064</v>
      </c>
      <c r="E32" s="151"/>
      <c r="F32" s="152" t="s">
        <v>113</v>
      </c>
      <c r="G32" s="152"/>
      <c r="H32" s="152" t="s">
        <v>107</v>
      </c>
      <c r="I32" s="152"/>
      <c r="J32" s="153">
        <v>38.200000000000003</v>
      </c>
      <c r="K32" s="153"/>
      <c r="L32" s="152" t="s">
        <v>84</v>
      </c>
      <c r="M32" s="18"/>
      <c r="N32" s="58">
        <f>P32*1.75</f>
        <v>577.5</v>
      </c>
      <c r="O32" s="44" t="s">
        <v>550</v>
      </c>
      <c r="P32" s="294">
        <v>330</v>
      </c>
      <c r="Q32" t="s">
        <v>406</v>
      </c>
    </row>
    <row r="33" spans="2:17" x14ac:dyDescent="0.3">
      <c r="B33" s="149">
        <v>38596</v>
      </c>
      <c r="C33" s="150"/>
      <c r="D33" s="151" t="s">
        <v>114</v>
      </c>
      <c r="E33" s="152"/>
      <c r="F33" s="152" t="s">
        <v>113</v>
      </c>
      <c r="G33" s="152"/>
      <c r="H33" s="152" t="s">
        <v>107</v>
      </c>
      <c r="I33" s="152"/>
      <c r="J33" s="153">
        <v>299</v>
      </c>
      <c r="K33" s="153"/>
      <c r="L33" s="152" t="s">
        <v>115</v>
      </c>
      <c r="M33" s="18"/>
      <c r="N33" s="58">
        <f>J33*2</f>
        <v>598</v>
      </c>
      <c r="O33" s="44" t="s">
        <v>395</v>
      </c>
      <c r="P33" s="294"/>
    </row>
    <row r="34" spans="2:17" x14ac:dyDescent="0.3">
      <c r="B34" s="149">
        <v>38757</v>
      </c>
      <c r="C34" s="150"/>
      <c r="D34" s="152">
        <v>501785</v>
      </c>
      <c r="E34" s="152"/>
      <c r="F34" s="152" t="s">
        <v>113</v>
      </c>
      <c r="G34" s="152"/>
      <c r="H34" s="152" t="s">
        <v>107</v>
      </c>
      <c r="I34" s="152"/>
      <c r="J34" s="153">
        <v>284.92</v>
      </c>
      <c r="K34" s="153"/>
      <c r="L34" s="152" t="s">
        <v>105</v>
      </c>
      <c r="M34" s="18"/>
      <c r="N34" s="58">
        <f t="shared" ref="N34:N35" si="1">J34*2</f>
        <v>569.84</v>
      </c>
      <c r="O34" s="44" t="s">
        <v>395</v>
      </c>
      <c r="P34" s="294"/>
    </row>
    <row r="35" spans="2:17" x14ac:dyDescent="0.3">
      <c r="B35" s="154">
        <v>39765</v>
      </c>
      <c r="C35" s="155"/>
      <c r="D35" s="156">
        <v>502317</v>
      </c>
      <c r="E35" s="152"/>
      <c r="F35" s="157" t="s">
        <v>116</v>
      </c>
      <c r="G35" s="157"/>
      <c r="H35" s="157" t="s">
        <v>107</v>
      </c>
      <c r="I35" s="152"/>
      <c r="J35" s="153">
        <v>307.85000000000002</v>
      </c>
      <c r="K35" s="153"/>
      <c r="L35" s="152" t="s">
        <v>117</v>
      </c>
      <c r="M35" s="18"/>
      <c r="N35" s="58">
        <f t="shared" si="1"/>
        <v>615.70000000000005</v>
      </c>
      <c r="O35" s="44" t="s">
        <v>395</v>
      </c>
      <c r="P35" s="294"/>
    </row>
    <row r="36" spans="2:17" x14ac:dyDescent="0.3">
      <c r="B36" s="33"/>
      <c r="C36" s="11"/>
      <c r="D36" s="4"/>
      <c r="E36" s="4"/>
      <c r="F36" s="4"/>
      <c r="G36" s="4"/>
      <c r="H36" s="4"/>
      <c r="I36" s="4"/>
      <c r="J36" s="5"/>
      <c r="K36" s="5"/>
      <c r="L36" s="4"/>
      <c r="M36" s="18"/>
      <c r="N36" s="58"/>
      <c r="O36" s="44"/>
    </row>
    <row r="37" spans="2:17" x14ac:dyDescent="0.3">
      <c r="B37" s="33"/>
      <c r="C37" s="11"/>
      <c r="D37" s="4"/>
      <c r="E37" s="4"/>
      <c r="F37" s="4"/>
      <c r="G37" s="4"/>
      <c r="H37" s="4"/>
      <c r="I37" s="4"/>
      <c r="J37" s="5"/>
      <c r="K37" s="5"/>
      <c r="L37" s="4"/>
      <c r="M37" s="18"/>
      <c r="N37" s="58"/>
      <c r="O37" s="44"/>
    </row>
    <row r="38" spans="2:17" x14ac:dyDescent="0.3">
      <c r="B38" s="56" t="s">
        <v>118</v>
      </c>
      <c r="C38" s="11"/>
      <c r="D38" s="4"/>
      <c r="E38" s="4"/>
      <c r="F38" s="4"/>
      <c r="G38" s="4"/>
      <c r="H38" s="4"/>
      <c r="I38" s="4"/>
      <c r="J38" s="5"/>
      <c r="K38" s="5"/>
      <c r="L38" s="4"/>
      <c r="M38" s="18"/>
      <c r="N38" s="58"/>
      <c r="O38" s="44"/>
    </row>
    <row r="39" spans="2:17" x14ac:dyDescent="0.3">
      <c r="B39" s="188">
        <v>36566</v>
      </c>
      <c r="C39" s="189"/>
      <c r="D39" s="190"/>
      <c r="E39" s="190"/>
      <c r="F39" s="191" t="s">
        <v>119</v>
      </c>
      <c r="G39" s="191"/>
      <c r="H39" s="191" t="s">
        <v>120</v>
      </c>
      <c r="I39" s="191"/>
      <c r="J39" s="192">
        <v>1</v>
      </c>
      <c r="K39" s="192"/>
      <c r="L39" s="191" t="s">
        <v>105</v>
      </c>
      <c r="M39" s="18"/>
      <c r="N39" s="58">
        <f>P39*1.5</f>
        <v>1500</v>
      </c>
      <c r="O39" s="284" t="s">
        <v>503</v>
      </c>
      <c r="P39" s="294">
        <v>1000</v>
      </c>
      <c r="Q39" t="s">
        <v>401</v>
      </c>
    </row>
    <row r="40" spans="2:17" x14ac:dyDescent="0.3">
      <c r="B40" s="33">
        <v>36770</v>
      </c>
      <c r="C40" s="11"/>
      <c r="D40" s="34"/>
      <c r="E40" s="34"/>
      <c r="F40" s="4"/>
      <c r="G40" s="4"/>
      <c r="H40" s="4" t="s">
        <v>121</v>
      </c>
      <c r="I40" s="4"/>
      <c r="J40" s="236">
        <v>1</v>
      </c>
      <c r="K40" s="236"/>
      <c r="L40" s="4" t="s">
        <v>122</v>
      </c>
      <c r="M40" s="18"/>
      <c r="N40" s="58">
        <v>0</v>
      </c>
      <c r="O40" s="44" t="s">
        <v>496</v>
      </c>
      <c r="P40" s="294">
        <v>49</v>
      </c>
      <c r="Q40" t="s">
        <v>402</v>
      </c>
    </row>
    <row r="41" spans="2:17" x14ac:dyDescent="0.3">
      <c r="B41" s="250">
        <v>39458</v>
      </c>
      <c r="C41" s="251"/>
      <c r="D41" s="234" t="s">
        <v>29</v>
      </c>
      <c r="E41" s="234"/>
      <c r="F41" s="234" t="s">
        <v>123</v>
      </c>
      <c r="G41" s="234"/>
      <c r="H41" s="234" t="s">
        <v>124</v>
      </c>
      <c r="I41" s="234"/>
      <c r="J41" s="235">
        <v>375.34</v>
      </c>
      <c r="K41" s="235"/>
      <c r="L41" s="234" t="s">
        <v>105</v>
      </c>
      <c r="M41" s="18"/>
      <c r="N41" s="58">
        <f>+J41*1.2</f>
        <v>450.40799999999996</v>
      </c>
      <c r="O41" s="44" t="s">
        <v>395</v>
      </c>
    </row>
    <row r="42" spans="2:17" x14ac:dyDescent="0.3">
      <c r="B42" s="237">
        <v>41803</v>
      </c>
      <c r="C42" s="17"/>
      <c r="D42" s="4" t="s">
        <v>29</v>
      </c>
      <c r="E42" s="4"/>
      <c r="F42" s="4" t="s">
        <v>125</v>
      </c>
      <c r="G42" s="4"/>
      <c r="H42" s="4" t="s">
        <v>126</v>
      </c>
      <c r="I42" s="4"/>
      <c r="J42" s="236">
        <v>52.4</v>
      </c>
      <c r="K42" s="4"/>
      <c r="L42" s="4" t="s">
        <v>122</v>
      </c>
      <c r="M42" s="18"/>
      <c r="N42" s="45">
        <v>0</v>
      </c>
      <c r="O42" s="44" t="s">
        <v>496</v>
      </c>
    </row>
    <row r="43" spans="2:17" x14ac:dyDescent="0.3">
      <c r="B43" s="198">
        <v>41856</v>
      </c>
      <c r="C43" s="201"/>
      <c r="D43" s="199" t="s">
        <v>29</v>
      </c>
      <c r="E43" s="199"/>
      <c r="F43" s="199" t="s">
        <v>127</v>
      </c>
      <c r="G43" s="199"/>
      <c r="H43" s="199" t="s">
        <v>128</v>
      </c>
      <c r="I43" s="199"/>
      <c r="J43" s="200">
        <v>285</v>
      </c>
      <c r="K43" s="199"/>
      <c r="L43" s="199" t="s">
        <v>122</v>
      </c>
      <c r="M43" s="18"/>
      <c r="N43" s="257">
        <f>+J43*1.75</f>
        <v>498.75</v>
      </c>
      <c r="O43" s="44" t="s">
        <v>551</v>
      </c>
    </row>
    <row r="44" spans="2:17" x14ac:dyDescent="0.3">
      <c r="B44" s="33">
        <v>41856</v>
      </c>
      <c r="C44" s="17"/>
      <c r="D44" s="4" t="s">
        <v>29</v>
      </c>
      <c r="E44" s="4"/>
      <c r="F44" s="4" t="s">
        <v>127</v>
      </c>
      <c r="G44" s="4"/>
      <c r="H44" s="4" t="s">
        <v>129</v>
      </c>
      <c r="I44" s="4"/>
      <c r="J44" s="236">
        <v>166.65</v>
      </c>
      <c r="K44" s="4"/>
      <c r="L44" s="4" t="s">
        <v>122</v>
      </c>
      <c r="M44" s="18"/>
      <c r="N44" s="257"/>
      <c r="O44" s="44" t="s">
        <v>500</v>
      </c>
    </row>
    <row r="45" spans="2:17" s="327" customFormat="1" ht="49.2" customHeight="1" x14ac:dyDescent="0.3">
      <c r="B45" s="321">
        <v>41944</v>
      </c>
      <c r="C45" s="322"/>
      <c r="D45" s="323"/>
      <c r="E45" s="323"/>
      <c r="F45" s="323" t="s">
        <v>114</v>
      </c>
      <c r="G45" s="323"/>
      <c r="H45" s="324" t="s">
        <v>419</v>
      </c>
      <c r="I45" s="325" t="s">
        <v>417</v>
      </c>
      <c r="J45" s="326">
        <v>0</v>
      </c>
      <c r="L45" s="330" t="s">
        <v>418</v>
      </c>
      <c r="M45" s="328"/>
      <c r="N45" s="329"/>
      <c r="O45" s="109"/>
      <c r="P45" s="325"/>
    </row>
    <row r="46" spans="2:17" x14ac:dyDescent="0.3">
      <c r="B46" s="143">
        <v>42122</v>
      </c>
      <c r="C46" s="147"/>
      <c r="D46" s="144"/>
      <c r="E46" s="144"/>
      <c r="F46" s="145" t="s">
        <v>130</v>
      </c>
      <c r="G46" s="148"/>
      <c r="H46" s="145" t="s">
        <v>131</v>
      </c>
      <c r="I46" s="148"/>
      <c r="J46" s="146">
        <v>295</v>
      </c>
      <c r="K46" s="148"/>
      <c r="L46" s="145" t="s">
        <v>132</v>
      </c>
      <c r="M46" s="18"/>
      <c r="N46" s="45">
        <f>+J46*1.75</f>
        <v>516.25</v>
      </c>
      <c r="O46" s="44" t="s">
        <v>551</v>
      </c>
    </row>
    <row r="47" spans="2:17" x14ac:dyDescent="0.3">
      <c r="B47" s="10">
        <v>42933</v>
      </c>
      <c r="C47" s="17"/>
      <c r="D47" s="12"/>
      <c r="E47" s="12"/>
      <c r="F47" s="13" t="s">
        <v>41</v>
      </c>
      <c r="G47" s="4"/>
      <c r="H47" s="13" t="s">
        <v>133</v>
      </c>
      <c r="I47" s="4"/>
      <c r="J47" s="236">
        <v>83.33</v>
      </c>
      <c r="K47" s="4"/>
      <c r="L47" s="13" t="s">
        <v>134</v>
      </c>
      <c r="M47" s="18"/>
      <c r="N47" s="45">
        <v>0</v>
      </c>
      <c r="O47" s="44" t="s">
        <v>496</v>
      </c>
    </row>
    <row r="48" spans="2:17" x14ac:dyDescent="0.3">
      <c r="B48" s="10">
        <v>43434</v>
      </c>
      <c r="C48" s="17"/>
      <c r="D48" s="4"/>
      <c r="E48" s="4"/>
      <c r="F48" s="4" t="s">
        <v>138</v>
      </c>
      <c r="G48" s="4"/>
      <c r="H48" s="13" t="s">
        <v>139</v>
      </c>
      <c r="I48" s="119"/>
      <c r="J48" s="236">
        <v>6.66</v>
      </c>
      <c r="K48" s="236"/>
      <c r="L48" s="4" t="s">
        <v>140</v>
      </c>
      <c r="M48" s="18"/>
      <c r="N48" s="45">
        <v>0</v>
      </c>
      <c r="O48" s="44" t="s">
        <v>496</v>
      </c>
    </row>
    <row r="49" spans="2:17" x14ac:dyDescent="0.3">
      <c r="B49" s="10">
        <v>43434</v>
      </c>
      <c r="C49" s="17"/>
      <c r="D49" s="4"/>
      <c r="E49" s="4"/>
      <c r="F49" s="4" t="s">
        <v>138</v>
      </c>
      <c r="G49" s="4"/>
      <c r="H49" s="13" t="s">
        <v>141</v>
      </c>
      <c r="I49" s="119"/>
      <c r="J49" s="236">
        <v>16.66</v>
      </c>
      <c r="K49" s="236"/>
      <c r="L49" s="4" t="s">
        <v>142</v>
      </c>
      <c r="M49" s="18"/>
      <c r="N49" s="45">
        <v>0</v>
      </c>
      <c r="O49" s="44" t="s">
        <v>496</v>
      </c>
    </row>
    <row r="50" spans="2:17" x14ac:dyDescent="0.3">
      <c r="B50" s="154">
        <v>43510</v>
      </c>
      <c r="C50" s="155"/>
      <c r="D50" s="152"/>
      <c r="E50" s="152"/>
      <c r="F50" s="152" t="s">
        <v>135</v>
      </c>
      <c r="G50" s="152"/>
      <c r="H50" s="157" t="s">
        <v>136</v>
      </c>
      <c r="I50" s="152"/>
      <c r="J50" s="153">
        <v>868.17</v>
      </c>
      <c r="K50" s="153"/>
      <c r="L50" s="152" t="s">
        <v>137</v>
      </c>
      <c r="M50" s="18"/>
      <c r="N50" s="45">
        <f>+J50*1.5</f>
        <v>1302.2549999999999</v>
      </c>
      <c r="O50" s="44" t="s">
        <v>358</v>
      </c>
    </row>
    <row r="51" spans="2:17" ht="45.6" x14ac:dyDescent="0.3">
      <c r="B51" s="143">
        <v>43902</v>
      </c>
      <c r="C51" s="147"/>
      <c r="D51" s="289"/>
      <c r="E51" s="148"/>
      <c r="F51" s="148" t="s">
        <v>143</v>
      </c>
      <c r="G51" s="148"/>
      <c r="H51" s="358" t="s">
        <v>470</v>
      </c>
      <c r="I51" s="148"/>
      <c r="J51" s="146">
        <v>8295</v>
      </c>
      <c r="K51" s="146"/>
      <c r="L51" s="148" t="s">
        <v>144</v>
      </c>
      <c r="M51" s="18"/>
      <c r="N51" s="45">
        <f>+J51*1.5</f>
        <v>12442.5</v>
      </c>
      <c r="O51" s="44" t="s">
        <v>358</v>
      </c>
    </row>
    <row r="52" spans="2:17" x14ac:dyDescent="0.3">
      <c r="B52" s="10">
        <v>43902</v>
      </c>
      <c r="C52" s="17"/>
      <c r="D52" s="410"/>
      <c r="E52" s="4"/>
      <c r="F52" s="4" t="s">
        <v>143</v>
      </c>
      <c r="G52" s="4"/>
      <c r="H52" s="13" t="s">
        <v>145</v>
      </c>
      <c r="I52" s="4"/>
      <c r="J52" s="236">
        <v>230</v>
      </c>
      <c r="K52" s="236"/>
      <c r="L52" s="4" t="s">
        <v>144</v>
      </c>
      <c r="M52" s="18"/>
      <c r="N52" s="45"/>
      <c r="O52" s="44" t="s">
        <v>496</v>
      </c>
    </row>
    <row r="53" spans="2:17" x14ac:dyDescent="0.3">
      <c r="B53" s="238">
        <v>44136</v>
      </c>
      <c r="C53" s="239"/>
      <c r="D53" s="240"/>
      <c r="E53" s="124"/>
      <c r="F53" s="124" t="s">
        <v>27</v>
      </c>
      <c r="G53" s="124"/>
      <c r="H53" s="117" t="s">
        <v>146</v>
      </c>
      <c r="I53" s="124"/>
      <c r="J53" s="241">
        <v>119</v>
      </c>
      <c r="K53" s="241"/>
      <c r="L53" s="124" t="s">
        <v>147</v>
      </c>
      <c r="M53" s="18"/>
      <c r="N53" s="45">
        <v>0</v>
      </c>
      <c r="O53" s="44" t="s">
        <v>496</v>
      </c>
    </row>
    <row r="54" spans="2:17" x14ac:dyDescent="0.3">
      <c r="B54" s="154">
        <v>44197</v>
      </c>
      <c r="C54" s="155"/>
      <c r="D54" s="164"/>
      <c r="E54" s="152"/>
      <c r="F54" s="152" t="s">
        <v>148</v>
      </c>
      <c r="G54" s="152"/>
      <c r="H54" s="157" t="s">
        <v>149</v>
      </c>
      <c r="I54" s="152"/>
      <c r="J54" s="153">
        <v>1</v>
      </c>
      <c r="K54" s="153"/>
      <c r="L54" s="152" t="s">
        <v>150</v>
      </c>
      <c r="M54" s="18"/>
      <c r="N54" s="45">
        <f>P54*1.25</f>
        <v>2500</v>
      </c>
      <c r="O54" s="284" t="s">
        <v>445</v>
      </c>
      <c r="P54" s="295">
        <v>2000</v>
      </c>
      <c r="Q54" t="s">
        <v>403</v>
      </c>
    </row>
    <row r="55" spans="2:17" x14ac:dyDescent="0.3">
      <c r="B55" s="10">
        <v>44275</v>
      </c>
      <c r="C55" s="17"/>
      <c r="D55" s="142"/>
      <c r="E55" s="4"/>
      <c r="F55" s="4" t="s">
        <v>151</v>
      </c>
      <c r="G55" s="4"/>
      <c r="H55" s="13" t="s">
        <v>152</v>
      </c>
      <c r="I55" s="4"/>
      <c r="J55" s="236">
        <v>189.99</v>
      </c>
      <c r="K55" s="236"/>
      <c r="L55" s="4" t="s">
        <v>122</v>
      </c>
      <c r="M55" s="18"/>
      <c r="N55" s="45"/>
      <c r="O55" s="44" t="s">
        <v>500</v>
      </c>
    </row>
    <row r="56" spans="2:17" x14ac:dyDescent="0.3">
      <c r="B56" s="10">
        <v>44275</v>
      </c>
      <c r="C56" s="17"/>
      <c r="D56" s="142"/>
      <c r="E56" s="4"/>
      <c r="F56" s="4" t="s">
        <v>151</v>
      </c>
      <c r="G56" s="4"/>
      <c r="H56" s="13" t="s">
        <v>153</v>
      </c>
      <c r="I56" s="4"/>
      <c r="J56" s="236">
        <v>159.99</v>
      </c>
      <c r="K56" s="236"/>
      <c r="L56" s="4" t="s">
        <v>122</v>
      </c>
      <c r="M56" s="18"/>
      <c r="N56" s="45"/>
      <c r="O56" s="44" t="s">
        <v>500</v>
      </c>
    </row>
    <row r="57" spans="2:17" s="111" customFormat="1" ht="40.200000000000003" customHeight="1" x14ac:dyDescent="0.3">
      <c r="B57" s="297">
        <v>44386</v>
      </c>
      <c r="C57" s="298"/>
      <c r="D57" s="299"/>
      <c r="E57" s="299"/>
      <c r="F57" s="299" t="s">
        <v>154</v>
      </c>
      <c r="G57" s="299"/>
      <c r="H57" s="300" t="s">
        <v>155</v>
      </c>
      <c r="I57" s="351"/>
      <c r="J57" s="302">
        <v>1900</v>
      </c>
      <c r="K57" s="303"/>
      <c r="L57" s="299" t="s">
        <v>156</v>
      </c>
      <c r="M57" s="283" t="s">
        <v>371</v>
      </c>
      <c r="N57" s="108">
        <f>J57*1.25</f>
        <v>2375</v>
      </c>
      <c r="O57" s="109" t="s">
        <v>356</v>
      </c>
    </row>
    <row r="58" spans="2:17" s="111" customFormat="1" ht="61.2" customHeight="1" x14ac:dyDescent="0.3">
      <c r="B58" s="334">
        <v>44784</v>
      </c>
      <c r="C58" s="322"/>
      <c r="D58" s="323"/>
      <c r="E58" s="323"/>
      <c r="F58" s="323" t="s">
        <v>154</v>
      </c>
      <c r="G58" s="323"/>
      <c r="H58" s="335" t="s">
        <v>372</v>
      </c>
      <c r="I58" s="411"/>
      <c r="J58" s="326">
        <v>1</v>
      </c>
      <c r="K58" s="337"/>
      <c r="L58" s="323" t="s">
        <v>373</v>
      </c>
      <c r="M58" s="283"/>
      <c r="N58" s="108">
        <v>0</v>
      </c>
      <c r="O58" s="109" t="s">
        <v>496</v>
      </c>
    </row>
    <row r="59" spans="2:17" s="111" customFormat="1" ht="31.2" customHeight="1" x14ac:dyDescent="0.3">
      <c r="B59" s="273">
        <v>44593</v>
      </c>
      <c r="C59" s="269"/>
      <c r="D59" s="270"/>
      <c r="E59" s="270"/>
      <c r="F59" s="270" t="s">
        <v>143</v>
      </c>
      <c r="G59" s="270"/>
      <c r="H59" s="271" t="s">
        <v>363</v>
      </c>
      <c r="I59" s="275"/>
      <c r="J59" s="274">
        <v>625</v>
      </c>
      <c r="K59" s="272"/>
      <c r="L59" s="270" t="s">
        <v>144</v>
      </c>
      <c r="M59" s="283"/>
      <c r="N59" s="108">
        <f>J59*1.25</f>
        <v>781.25</v>
      </c>
      <c r="O59" s="109" t="s">
        <v>356</v>
      </c>
    </row>
    <row r="60" spans="2:17" s="111" customFormat="1" ht="31.2" customHeight="1" x14ac:dyDescent="0.3">
      <c r="B60" s="273">
        <v>44593</v>
      </c>
      <c r="C60" s="269"/>
      <c r="D60" s="270"/>
      <c r="E60" s="270"/>
      <c r="F60" s="270" t="s">
        <v>143</v>
      </c>
      <c r="G60" s="270"/>
      <c r="H60" s="271" t="s">
        <v>365</v>
      </c>
      <c r="I60" s="275"/>
      <c r="J60" s="274">
        <v>1</v>
      </c>
      <c r="K60" s="272"/>
      <c r="L60" s="270" t="s">
        <v>144</v>
      </c>
      <c r="M60" s="268"/>
      <c r="N60" s="108">
        <f>P60*1.25</f>
        <v>781.25</v>
      </c>
      <c r="O60" s="109" t="s">
        <v>502</v>
      </c>
      <c r="P60" s="296">
        <v>625</v>
      </c>
      <c r="Q60" s="111" t="s">
        <v>404</v>
      </c>
    </row>
    <row r="61" spans="2:17" s="111" customFormat="1" ht="16.2" customHeight="1" x14ac:dyDescent="0.3">
      <c r="B61" s="276">
        <v>44634</v>
      </c>
      <c r="C61" s="277"/>
      <c r="D61" s="278" t="s">
        <v>157</v>
      </c>
      <c r="E61" s="278"/>
      <c r="F61" s="278" t="s">
        <v>158</v>
      </c>
      <c r="G61" s="278"/>
      <c r="H61" s="279" t="s">
        <v>159</v>
      </c>
      <c r="I61" s="280"/>
      <c r="J61" s="281">
        <v>14445</v>
      </c>
      <c r="K61" s="282"/>
      <c r="L61" s="278" t="s">
        <v>105</v>
      </c>
      <c r="M61" s="268"/>
      <c r="N61" s="108">
        <f>J61*1.25</f>
        <v>18056.25</v>
      </c>
      <c r="O61" s="109" t="s">
        <v>356</v>
      </c>
    </row>
    <row r="62" spans="2:17" s="111" customFormat="1" ht="30" customHeight="1" x14ac:dyDescent="0.3">
      <c r="B62" s="297">
        <v>44820</v>
      </c>
      <c r="C62" s="298"/>
      <c r="D62" s="299"/>
      <c r="E62" s="299"/>
      <c r="F62" s="299" t="s">
        <v>154</v>
      </c>
      <c r="G62" s="299"/>
      <c r="H62" s="300" t="s">
        <v>392</v>
      </c>
      <c r="I62" s="301"/>
      <c r="J62" s="302">
        <v>1000</v>
      </c>
      <c r="K62" s="303"/>
      <c r="L62" s="299" t="s">
        <v>393</v>
      </c>
      <c r="M62" s="268"/>
      <c r="N62" s="108">
        <f>J62*1.25</f>
        <v>1250</v>
      </c>
      <c r="O62" s="109" t="s">
        <v>356</v>
      </c>
    </row>
    <row r="63" spans="2:17" s="111" customFormat="1" ht="30" customHeight="1" x14ac:dyDescent="0.3">
      <c r="B63" s="297">
        <v>44851</v>
      </c>
      <c r="C63" s="298"/>
      <c r="D63" s="299"/>
      <c r="E63" s="299"/>
      <c r="F63" s="299" t="s">
        <v>396</v>
      </c>
      <c r="G63" s="299"/>
      <c r="H63" s="300" t="s">
        <v>397</v>
      </c>
      <c r="I63" s="301"/>
      <c r="J63" s="302">
        <v>700</v>
      </c>
      <c r="K63" s="303"/>
      <c r="L63" s="299" t="s">
        <v>226</v>
      </c>
      <c r="M63" s="268"/>
      <c r="N63" s="290">
        <f>+J63*1.25</f>
        <v>875</v>
      </c>
      <c r="O63" s="109" t="s">
        <v>356</v>
      </c>
    </row>
    <row r="64" spans="2:17" s="111" customFormat="1" ht="31.2" customHeight="1" x14ac:dyDescent="0.3">
      <c r="B64" s="314">
        <v>45002</v>
      </c>
      <c r="C64" s="315"/>
      <c r="D64" s="316"/>
      <c r="E64" s="316"/>
      <c r="F64" s="316" t="s">
        <v>386</v>
      </c>
      <c r="G64" s="316"/>
      <c r="H64" s="313" t="s">
        <v>385</v>
      </c>
      <c r="I64" s="317"/>
      <c r="J64" s="318">
        <f>1962+95</f>
        <v>2057</v>
      </c>
      <c r="K64" s="319"/>
      <c r="L64" s="316" t="s">
        <v>384</v>
      </c>
      <c r="M64" s="291"/>
      <c r="N64" s="475">
        <f>J64*1.25</f>
        <v>2571.25</v>
      </c>
      <c r="O64" s="109" t="s">
        <v>357</v>
      </c>
    </row>
    <row r="65" spans="2:15" s="111" customFormat="1" ht="30" customHeight="1" x14ac:dyDescent="0.25">
      <c r="B65" s="334">
        <v>45079</v>
      </c>
      <c r="C65" s="322"/>
      <c r="D65" s="323" t="s">
        <v>416</v>
      </c>
      <c r="E65" s="323"/>
      <c r="F65" s="323" t="s">
        <v>415</v>
      </c>
      <c r="G65" s="323"/>
      <c r="H65" s="335" t="s">
        <v>464</v>
      </c>
      <c r="I65" s="336"/>
      <c r="J65" s="326">
        <f>125-20.83</f>
        <v>104.17</v>
      </c>
      <c r="K65" s="337"/>
      <c r="L65" s="323" t="s">
        <v>122</v>
      </c>
      <c r="M65" s="268"/>
      <c r="N65" s="58">
        <v>0</v>
      </c>
      <c r="O65" s="44" t="s">
        <v>496</v>
      </c>
    </row>
    <row r="66" spans="2:15" x14ac:dyDescent="0.3">
      <c r="B66" s="346">
        <v>45110</v>
      </c>
      <c r="C66" s="347"/>
      <c r="D66" s="348" t="s">
        <v>430</v>
      </c>
      <c r="E66" s="348"/>
      <c r="F66" s="348" t="s">
        <v>154</v>
      </c>
      <c r="G66" s="348"/>
      <c r="H66" s="349" t="s">
        <v>431</v>
      </c>
      <c r="I66" s="348"/>
      <c r="J66" s="350">
        <v>1575</v>
      </c>
      <c r="K66" s="350"/>
      <c r="L66" s="348" t="s">
        <v>432</v>
      </c>
      <c r="M66" s="18"/>
      <c r="N66" s="290">
        <f>J66*1.25</f>
        <v>1968.75</v>
      </c>
      <c r="O66" s="109" t="s">
        <v>356</v>
      </c>
    </row>
    <row r="67" spans="2:15" x14ac:dyDescent="0.3">
      <c r="B67" s="346"/>
      <c r="C67" s="347"/>
      <c r="D67" s="348"/>
      <c r="E67" s="348"/>
      <c r="F67" s="348"/>
      <c r="G67" s="348"/>
      <c r="H67" s="349"/>
      <c r="I67" s="348"/>
      <c r="J67" s="350"/>
      <c r="K67" s="350"/>
      <c r="L67" s="348"/>
      <c r="M67" s="18"/>
      <c r="N67" s="290">
        <f t="shared" ref="N67:N70" si="2">J67</f>
        <v>0</v>
      </c>
      <c r="O67" s="109"/>
    </row>
    <row r="68" spans="2:15" ht="30.6" x14ac:dyDescent="0.3">
      <c r="B68" s="412">
        <v>45471</v>
      </c>
      <c r="D68" s="413" t="s">
        <v>476</v>
      </c>
      <c r="F68" s="413" t="s">
        <v>475</v>
      </c>
      <c r="H68" s="414" t="s">
        <v>469</v>
      </c>
      <c r="J68" s="379">
        <v>215.82</v>
      </c>
      <c r="L68" s="415" t="s">
        <v>432</v>
      </c>
      <c r="M68" s="16"/>
      <c r="N68" s="290"/>
      <c r="O68" s="44" t="s">
        <v>500</v>
      </c>
    </row>
    <row r="69" spans="2:15" x14ac:dyDescent="0.3">
      <c r="B69" s="359">
        <v>45504</v>
      </c>
      <c r="C69" s="305"/>
      <c r="D69" s="362" t="s">
        <v>474</v>
      </c>
      <c r="E69" s="305"/>
      <c r="F69" s="367" t="s">
        <v>472</v>
      </c>
      <c r="G69" s="305"/>
      <c r="H69" s="360" t="s">
        <v>473</v>
      </c>
      <c r="I69" s="305"/>
      <c r="J69" s="361">
        <v>728</v>
      </c>
      <c r="K69" s="305"/>
      <c r="L69" s="363" t="s">
        <v>432</v>
      </c>
      <c r="M69" s="16"/>
      <c r="N69" s="290">
        <f t="shared" si="2"/>
        <v>728</v>
      </c>
      <c r="O69" s="44" t="s">
        <v>405</v>
      </c>
    </row>
    <row r="70" spans="2:15" x14ac:dyDescent="0.3">
      <c r="B70" s="436">
        <v>45616</v>
      </c>
      <c r="C70" s="171"/>
      <c r="D70" s="437"/>
      <c r="E70" s="171"/>
      <c r="F70" s="438" t="s">
        <v>492</v>
      </c>
      <c r="G70" s="171"/>
      <c r="H70" s="439" t="s">
        <v>493</v>
      </c>
      <c r="I70" s="171"/>
      <c r="J70" s="187">
        <v>427.87</v>
      </c>
      <c r="K70" s="171"/>
      <c r="L70" s="440" t="s">
        <v>226</v>
      </c>
      <c r="M70" s="16"/>
      <c r="N70" s="290">
        <f t="shared" si="2"/>
        <v>427.87</v>
      </c>
      <c r="O70" s="44" t="s">
        <v>405</v>
      </c>
    </row>
    <row r="71" spans="2:15" ht="30.6" x14ac:dyDescent="0.3">
      <c r="B71" s="641">
        <v>45825</v>
      </c>
      <c r="C71" s="371"/>
      <c r="D71" s="642"/>
      <c r="E71" s="371"/>
      <c r="F71" s="645" t="s">
        <v>523</v>
      </c>
      <c r="G71" s="371"/>
      <c r="H71" s="366" t="s">
        <v>524</v>
      </c>
      <c r="I71" s="371"/>
      <c r="J71" s="643">
        <v>154.19</v>
      </c>
      <c r="K71" s="371"/>
      <c r="L71" s="644" t="s">
        <v>393</v>
      </c>
      <c r="M71" s="16"/>
      <c r="N71" s="108">
        <v>0</v>
      </c>
      <c r="O71" s="109" t="s">
        <v>496</v>
      </c>
    </row>
    <row r="72" spans="2:15" x14ac:dyDescent="0.3">
      <c r="B72" s="648">
        <v>45838</v>
      </c>
      <c r="C72" s="649"/>
      <c r="D72" s="650" t="s">
        <v>527</v>
      </c>
      <c r="E72" s="649"/>
      <c r="F72" s="261" t="s">
        <v>528</v>
      </c>
      <c r="G72" s="649"/>
      <c r="H72" s="651" t="s">
        <v>529</v>
      </c>
      <c r="I72" s="649"/>
      <c r="J72" s="652">
        <v>5951.49</v>
      </c>
      <c r="K72" s="649"/>
      <c r="L72" s="653" t="s">
        <v>144</v>
      </c>
      <c r="M72" s="16"/>
      <c r="N72" s="698">
        <v>5951.49</v>
      </c>
      <c r="O72" s="44" t="s">
        <v>394</v>
      </c>
    </row>
    <row r="73" spans="2:15" x14ac:dyDescent="0.3">
      <c r="B73" s="648">
        <v>45848</v>
      </c>
      <c r="C73" s="649"/>
      <c r="D73" s="650" t="s">
        <v>535</v>
      </c>
      <c r="E73" s="649"/>
      <c r="F73" s="261" t="s">
        <v>41</v>
      </c>
      <c r="G73" s="649"/>
      <c r="H73" s="651" t="s">
        <v>536</v>
      </c>
      <c r="I73" s="649"/>
      <c r="J73" s="652">
        <v>299.97000000000003</v>
      </c>
      <c r="K73" s="649"/>
      <c r="L73" s="653" t="s">
        <v>537</v>
      </c>
      <c r="M73" s="16"/>
      <c r="N73" s="475">
        <v>299.97000000000003</v>
      </c>
      <c r="O73" s="44" t="s">
        <v>394</v>
      </c>
    </row>
    <row r="74" spans="2:15" x14ac:dyDescent="0.3">
      <c r="B74" s="714">
        <v>46002</v>
      </c>
      <c r="C74" s="715"/>
      <c r="D74" s="716"/>
      <c r="E74" s="715"/>
      <c r="F74" s="717" t="s">
        <v>538</v>
      </c>
      <c r="G74" s="715"/>
      <c r="H74" s="718" t="s">
        <v>536</v>
      </c>
      <c r="I74" s="715"/>
      <c r="J74" s="719">
        <v>239.97</v>
      </c>
      <c r="K74" s="715"/>
      <c r="L74" s="720" t="s">
        <v>537</v>
      </c>
      <c r="M74" s="721"/>
      <c r="N74" s="722">
        <v>412</v>
      </c>
      <c r="O74" s="44" t="s">
        <v>500</v>
      </c>
    </row>
    <row r="75" spans="2:15" x14ac:dyDescent="0.3">
      <c r="B75" s="359">
        <v>46003</v>
      </c>
      <c r="C75" s="305"/>
      <c r="D75" s="362"/>
      <c r="E75" s="305"/>
      <c r="F75" s="367" t="s">
        <v>528</v>
      </c>
      <c r="G75" s="305"/>
      <c r="H75" s="360" t="s">
        <v>539</v>
      </c>
      <c r="I75" s="305"/>
      <c r="J75" s="361">
        <v>412</v>
      </c>
      <c r="K75" s="305"/>
      <c r="L75" s="363" t="s">
        <v>540</v>
      </c>
      <c r="M75" s="16"/>
      <c r="N75" s="108">
        <v>412</v>
      </c>
      <c r="O75" s="44" t="s">
        <v>394</v>
      </c>
    </row>
    <row r="76" spans="2:15" ht="26.4" x14ac:dyDescent="0.3">
      <c r="B76" s="733">
        <v>45932</v>
      </c>
      <c r="C76" s="665"/>
      <c r="D76" s="666" t="s">
        <v>558</v>
      </c>
      <c r="E76" s="665"/>
      <c r="F76" s="666" t="s">
        <v>559</v>
      </c>
      <c r="G76" s="665"/>
      <c r="H76" s="667" t="s">
        <v>560</v>
      </c>
      <c r="I76" s="665"/>
      <c r="J76" s="668">
        <v>21447.81</v>
      </c>
      <c r="K76" s="665"/>
      <c r="L76" s="669" t="s">
        <v>561</v>
      </c>
      <c r="M76" s="743"/>
      <c r="N76" s="734">
        <v>21447.81</v>
      </c>
      <c r="O76" s="735" t="s">
        <v>394</v>
      </c>
    </row>
    <row r="77" spans="2:15" ht="16.2" thickBot="1" x14ac:dyDescent="0.35">
      <c r="B77" s="30" t="s">
        <v>5</v>
      </c>
      <c r="C77" s="31"/>
      <c r="D77" s="31"/>
      <c r="E77" s="31"/>
      <c r="F77" s="31"/>
      <c r="G77" s="31"/>
      <c r="H77" s="31"/>
      <c r="I77" s="31"/>
      <c r="J77" s="37">
        <f>SUM(J5:J76)</f>
        <v>70182.720000000001</v>
      </c>
      <c r="K77" s="31"/>
      <c r="L77" s="31"/>
      <c r="M77" s="32"/>
      <c r="N77" s="60">
        <f>SUM(N11:N76)</f>
        <v>232296.66800000001</v>
      </c>
      <c r="O77" s="46"/>
    </row>
    <row r="78" spans="2:15" ht="16.2" thickTop="1" x14ac:dyDescent="0.3">
      <c r="B78" s="15"/>
      <c r="M78" s="16"/>
      <c r="N78" s="43"/>
      <c r="O78" s="44"/>
    </row>
    <row r="79" spans="2:15" x14ac:dyDescent="0.3">
      <c r="B79" s="15"/>
      <c r="M79" s="16"/>
      <c r="N79" s="43"/>
      <c r="O79" s="44"/>
    </row>
    <row r="80" spans="2:15" x14ac:dyDescent="0.3">
      <c r="B80" s="19" t="s">
        <v>443</v>
      </c>
      <c r="M80" s="16"/>
      <c r="N80" s="43"/>
      <c r="O80" s="44"/>
    </row>
    <row r="81" spans="2:15" ht="30.6" x14ac:dyDescent="0.3">
      <c r="B81" s="364">
        <v>45713</v>
      </c>
      <c r="C81" s="365"/>
      <c r="D81" s="365" t="s">
        <v>562</v>
      </c>
      <c r="E81" s="365"/>
      <c r="F81" s="365" t="s">
        <v>564</v>
      </c>
      <c r="G81" s="365"/>
      <c r="H81" s="366" t="s">
        <v>563</v>
      </c>
      <c r="I81" s="365"/>
      <c r="J81" s="365">
        <v>35180.699999999997</v>
      </c>
      <c r="K81" s="365"/>
      <c r="L81" s="365"/>
      <c r="M81" s="16"/>
      <c r="N81" s="43"/>
      <c r="O81" s="44"/>
    </row>
    <row r="82" spans="2:15" x14ac:dyDescent="0.3">
      <c r="B82" s="19" t="s">
        <v>69</v>
      </c>
      <c r="M82" s="16"/>
      <c r="N82" s="43"/>
      <c r="O82" s="44"/>
    </row>
    <row r="83" spans="2:15" x14ac:dyDescent="0.3">
      <c r="B83" s="10">
        <v>39304</v>
      </c>
      <c r="C83" s="11"/>
      <c r="D83" s="4" t="s">
        <v>29</v>
      </c>
      <c r="E83" s="4"/>
      <c r="F83" s="4" t="s">
        <v>160</v>
      </c>
      <c r="G83" s="4"/>
      <c r="H83" s="13" t="s">
        <v>161</v>
      </c>
      <c r="I83" s="4"/>
      <c r="J83" s="5"/>
      <c r="K83" s="5"/>
      <c r="L83" s="13" t="s">
        <v>122</v>
      </c>
      <c r="M83" s="35">
        <v>41803</v>
      </c>
      <c r="N83" s="43"/>
      <c r="O83" s="44"/>
    </row>
    <row r="84" spans="2:15" x14ac:dyDescent="0.3">
      <c r="B84" s="33">
        <v>40247</v>
      </c>
      <c r="C84" s="11"/>
      <c r="D84" s="4">
        <v>502553</v>
      </c>
      <c r="E84" s="4"/>
      <c r="F84" s="4" t="s">
        <v>89</v>
      </c>
      <c r="G84" s="4"/>
      <c r="H84" s="4" t="s">
        <v>90</v>
      </c>
      <c r="I84" s="4"/>
      <c r="J84" s="5"/>
      <c r="K84" s="5"/>
      <c r="L84" s="4" t="s">
        <v>162</v>
      </c>
      <c r="M84" s="35">
        <v>42116</v>
      </c>
      <c r="N84" s="43"/>
      <c r="O84" s="44"/>
    </row>
    <row r="85" spans="2:15" x14ac:dyDescent="0.3">
      <c r="B85" s="10">
        <v>43048</v>
      </c>
      <c r="C85" s="17"/>
      <c r="D85" s="12">
        <v>300565</v>
      </c>
      <c r="E85" s="12"/>
      <c r="F85" s="13" t="s">
        <v>138</v>
      </c>
      <c r="G85" s="4"/>
      <c r="H85" s="13" t="s">
        <v>163</v>
      </c>
      <c r="I85" s="4"/>
      <c r="J85" s="5">
        <v>147.94</v>
      </c>
      <c r="K85" s="4"/>
      <c r="L85" s="13" t="s">
        <v>164</v>
      </c>
      <c r="M85" s="14">
        <v>43432</v>
      </c>
      <c r="N85" s="43"/>
      <c r="O85" s="44"/>
    </row>
    <row r="86" spans="2:15" x14ac:dyDescent="0.3">
      <c r="B86" s="10">
        <v>43784</v>
      </c>
      <c r="C86" s="17"/>
      <c r="D86" s="142"/>
      <c r="E86" s="4"/>
      <c r="F86" s="4" t="s">
        <v>138</v>
      </c>
      <c r="G86" s="4"/>
      <c r="H86" s="13" t="s">
        <v>165</v>
      </c>
      <c r="I86" s="4"/>
      <c r="J86" s="5">
        <v>199.92</v>
      </c>
      <c r="K86" s="5"/>
      <c r="L86" s="4" t="s">
        <v>166</v>
      </c>
      <c r="M86" s="14">
        <v>43823</v>
      </c>
      <c r="N86" s="43"/>
      <c r="O86" s="44"/>
    </row>
    <row r="87" spans="2:15" x14ac:dyDescent="0.3">
      <c r="B87" s="33">
        <v>33359</v>
      </c>
      <c r="C87" s="11"/>
      <c r="D87" s="34"/>
      <c r="E87" s="34"/>
      <c r="F87" s="4"/>
      <c r="G87" s="4"/>
      <c r="H87" s="4" t="s">
        <v>167</v>
      </c>
      <c r="I87" s="4"/>
      <c r="J87" s="5">
        <v>1</v>
      </c>
      <c r="K87" s="5"/>
      <c r="L87" s="4" t="s">
        <v>97</v>
      </c>
      <c r="M87" s="35">
        <v>43601</v>
      </c>
      <c r="N87" s="59"/>
      <c r="O87" s="118"/>
    </row>
    <row r="88" spans="2:15" x14ac:dyDescent="0.3">
      <c r="B88" s="33">
        <v>33359</v>
      </c>
      <c r="C88" s="11"/>
      <c r="D88" s="34"/>
      <c r="E88" s="34"/>
      <c r="F88" s="4"/>
      <c r="G88" s="4"/>
      <c r="H88" s="4" t="s">
        <v>167</v>
      </c>
      <c r="I88" s="4"/>
      <c r="J88" s="5">
        <v>1</v>
      </c>
      <c r="K88" s="5"/>
      <c r="L88" s="4" t="s">
        <v>98</v>
      </c>
      <c r="M88" s="35">
        <v>43601</v>
      </c>
      <c r="N88" s="59"/>
      <c r="O88" s="118"/>
    </row>
    <row r="89" spans="2:15" x14ac:dyDescent="0.3">
      <c r="B89" s="33">
        <v>33359</v>
      </c>
      <c r="C89" s="11"/>
      <c r="D89" s="34"/>
      <c r="E89" s="34"/>
      <c r="F89" s="4"/>
      <c r="G89" s="4"/>
      <c r="H89" s="4" t="s">
        <v>167</v>
      </c>
      <c r="I89" s="4"/>
      <c r="J89" s="5">
        <v>1</v>
      </c>
      <c r="K89" s="5"/>
      <c r="L89" s="4" t="s">
        <v>99</v>
      </c>
      <c r="M89" s="35">
        <v>43601</v>
      </c>
      <c r="N89" s="59"/>
      <c r="O89" s="118"/>
    </row>
    <row r="90" spans="2:15" x14ac:dyDescent="0.3">
      <c r="B90" s="10">
        <v>34820</v>
      </c>
      <c r="C90" s="11"/>
      <c r="D90" s="12"/>
      <c r="E90" s="12"/>
      <c r="F90" s="13"/>
      <c r="G90" s="13"/>
      <c r="H90" s="13" t="s">
        <v>167</v>
      </c>
      <c r="I90" s="13"/>
      <c r="J90" s="5">
        <v>1</v>
      </c>
      <c r="K90" s="5"/>
      <c r="L90" s="13" t="s">
        <v>100</v>
      </c>
      <c r="M90" s="35">
        <v>43601</v>
      </c>
      <c r="N90" s="59"/>
      <c r="O90" s="118"/>
    </row>
    <row r="91" spans="2:15" x14ac:dyDescent="0.3">
      <c r="B91" s="10">
        <v>35125</v>
      </c>
      <c r="C91" s="11"/>
      <c r="D91" s="12"/>
      <c r="E91" s="12"/>
      <c r="F91" s="13"/>
      <c r="G91" s="13"/>
      <c r="H91" s="13" t="s">
        <v>167</v>
      </c>
      <c r="I91" s="13"/>
      <c r="J91" s="5">
        <v>1</v>
      </c>
      <c r="K91" s="5"/>
      <c r="L91" s="13" t="s">
        <v>101</v>
      </c>
      <c r="M91" s="35">
        <v>43601</v>
      </c>
      <c r="N91" s="59"/>
      <c r="O91" s="118"/>
    </row>
    <row r="92" spans="2:15" x14ac:dyDescent="0.3">
      <c r="B92" s="33">
        <v>35186</v>
      </c>
      <c r="C92" s="11"/>
      <c r="D92" s="34"/>
      <c r="E92" s="34"/>
      <c r="F92" s="4"/>
      <c r="G92" s="4"/>
      <c r="H92" s="4" t="s">
        <v>167</v>
      </c>
      <c r="I92" s="4"/>
      <c r="J92" s="5">
        <v>1</v>
      </c>
      <c r="K92" s="5"/>
      <c r="L92" s="4" t="s">
        <v>102</v>
      </c>
      <c r="M92" s="35">
        <v>43601</v>
      </c>
      <c r="N92" s="59"/>
      <c r="O92" s="118"/>
    </row>
    <row r="93" spans="2:15" x14ac:dyDescent="0.3">
      <c r="B93" s="33">
        <v>38302</v>
      </c>
      <c r="C93" s="11"/>
      <c r="D93" s="34">
        <v>501543</v>
      </c>
      <c r="E93" s="34"/>
      <c r="F93" s="4" t="s">
        <v>168</v>
      </c>
      <c r="G93" s="4"/>
      <c r="H93" s="4" t="s">
        <v>169</v>
      </c>
      <c r="I93" s="4"/>
      <c r="J93" s="5">
        <v>173.8</v>
      </c>
      <c r="K93" s="5"/>
      <c r="L93" s="4" t="s">
        <v>105</v>
      </c>
      <c r="M93" s="35">
        <v>43601</v>
      </c>
      <c r="N93" s="59"/>
      <c r="O93" s="118"/>
    </row>
    <row r="94" spans="2:15" x14ac:dyDescent="0.3">
      <c r="B94" s="10">
        <v>44165</v>
      </c>
      <c r="C94" s="17"/>
      <c r="D94" s="12">
        <v>300774</v>
      </c>
      <c r="E94" s="4"/>
      <c r="F94" s="4" t="s">
        <v>170</v>
      </c>
      <c r="G94" s="4"/>
      <c r="H94" s="13" t="s">
        <v>171</v>
      </c>
      <c r="I94" s="4"/>
      <c r="J94" s="5">
        <v>500</v>
      </c>
      <c r="K94" s="5"/>
      <c r="L94" s="124" t="s">
        <v>172</v>
      </c>
      <c r="M94" s="14">
        <v>44146</v>
      </c>
      <c r="N94" s="43"/>
      <c r="O94" s="44"/>
    </row>
    <row r="95" spans="2:15" x14ac:dyDescent="0.3">
      <c r="B95" s="33">
        <v>44275</v>
      </c>
      <c r="C95" s="17"/>
      <c r="D95" s="4" t="s">
        <v>29</v>
      </c>
      <c r="E95" s="4"/>
      <c r="F95" s="4" t="s">
        <v>173</v>
      </c>
      <c r="G95" s="4"/>
      <c r="H95" s="4" t="s">
        <v>174</v>
      </c>
      <c r="I95" s="4"/>
      <c r="J95" s="236">
        <v>99.99</v>
      </c>
      <c r="K95" s="4"/>
      <c r="L95" s="4" t="s">
        <v>122</v>
      </c>
      <c r="M95" s="14"/>
      <c r="N95" s="43"/>
      <c r="O95" s="44"/>
    </row>
    <row r="96" spans="2:15" x14ac:dyDescent="0.3">
      <c r="B96" s="10">
        <v>43361</v>
      </c>
      <c r="C96" s="17"/>
      <c r="D96" s="12">
        <v>300774</v>
      </c>
      <c r="E96" s="12"/>
      <c r="F96" s="13" t="s">
        <v>170</v>
      </c>
      <c r="G96" s="4"/>
      <c r="H96" s="13" t="s">
        <v>175</v>
      </c>
      <c r="I96" s="4"/>
      <c r="J96" s="236">
        <v>250</v>
      </c>
      <c r="K96" s="4"/>
      <c r="L96" s="124" t="s">
        <v>172</v>
      </c>
      <c r="M96" s="35">
        <v>44511</v>
      </c>
      <c r="N96" s="45"/>
      <c r="O96" s="44"/>
    </row>
    <row r="97" spans="2:15" x14ac:dyDescent="0.3">
      <c r="B97" s="10"/>
      <c r="C97" s="11"/>
      <c r="D97" s="12"/>
      <c r="E97" s="12"/>
      <c r="F97" s="13"/>
      <c r="G97" s="13"/>
      <c r="H97" s="13"/>
      <c r="I97" s="13"/>
      <c r="J97" s="5"/>
      <c r="K97" s="5"/>
      <c r="L97" s="13"/>
      <c r="M97" s="14"/>
      <c r="N97" s="43"/>
      <c r="O97" s="44"/>
    </row>
    <row r="98" spans="2:15" x14ac:dyDescent="0.3">
      <c r="B98" s="15"/>
      <c r="M98" s="16"/>
      <c r="N98" s="43"/>
      <c r="O98" s="44"/>
    </row>
    <row r="99" spans="2:15" ht="16.2" thickBot="1" x14ac:dyDescent="0.35">
      <c r="B99" s="20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2"/>
      <c r="N99" s="47"/>
      <c r="O99" s="48"/>
    </row>
  </sheetData>
  <mergeCells count="1">
    <mergeCell ref="D16:D24"/>
  </mergeCells>
  <phoneticPr fontId="25" type="noConversion"/>
  <pageMargins left="0.75" right="0.75" top="1" bottom="1" header="0.5" footer="0.5"/>
  <pageSetup paperSize="9" scale="44" orientation="landscape"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Q204"/>
  <sheetViews>
    <sheetView tabSelected="1" zoomScale="75" zoomScaleNormal="75" workbookViewId="0">
      <pane ySplit="3" topLeftCell="A4" activePane="bottomLeft" state="frozen"/>
      <selection activeCell="A61" activeCellId="1" sqref="A39:XFD39 A61:XFD61"/>
      <selection pane="bottomLeft" activeCell="N174" sqref="N174"/>
    </sheetView>
  </sheetViews>
  <sheetFormatPr defaultColWidth="11.19921875" defaultRowHeight="15.6" x14ac:dyDescent="0.3"/>
  <cols>
    <col min="1" max="1" width="4.69921875" customWidth="1"/>
    <col min="2" max="2" width="19.09765625" bestFit="1" customWidth="1"/>
    <col min="3" max="3" width="3.19921875" customWidth="1"/>
    <col min="4" max="4" width="15.5" bestFit="1" customWidth="1"/>
    <col min="5" max="5" width="3" customWidth="1"/>
    <col min="6" max="6" width="28.5" bestFit="1" customWidth="1"/>
    <col min="7" max="7" width="3.5" customWidth="1"/>
    <col min="8" max="8" width="31.69921875" customWidth="1"/>
    <col min="9" max="9" width="2.5" customWidth="1"/>
    <col min="10" max="10" width="14.09765625" customWidth="1"/>
    <col min="11" max="11" width="2.69921875" customWidth="1"/>
    <col min="12" max="12" width="30.5" customWidth="1"/>
    <col min="13" max="13" width="11.09765625" customWidth="1"/>
    <col min="14" max="14" width="16" customWidth="1"/>
    <col min="15" max="15" width="27.59765625" customWidth="1"/>
  </cols>
  <sheetData>
    <row r="1" spans="1:17" ht="16.2" thickBot="1" x14ac:dyDescent="0.35">
      <c r="A1" s="48"/>
    </row>
    <row r="2" spans="1:17" ht="17.399999999999999" x14ac:dyDescent="0.3">
      <c r="B2" s="29" t="s">
        <v>176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39" t="s">
        <v>0</v>
      </c>
      <c r="O2" s="40"/>
    </row>
    <row r="3" spans="1:17" ht="87.6" thickBot="1" x14ac:dyDescent="0.35">
      <c r="B3" s="25" t="s">
        <v>12</v>
      </c>
      <c r="C3" s="26"/>
      <c r="D3" s="27" t="s">
        <v>13</v>
      </c>
      <c r="E3" s="27"/>
      <c r="F3" s="27" t="s">
        <v>14</v>
      </c>
      <c r="G3" s="27"/>
      <c r="H3" s="27" t="s">
        <v>15</v>
      </c>
      <c r="I3" s="27"/>
      <c r="J3" s="27" t="s">
        <v>442</v>
      </c>
      <c r="K3" s="27"/>
      <c r="L3" s="27" t="s">
        <v>16</v>
      </c>
      <c r="M3" s="27" t="s">
        <v>17</v>
      </c>
      <c r="N3" s="41" t="s">
        <v>3</v>
      </c>
      <c r="O3" s="42" t="s">
        <v>18</v>
      </c>
    </row>
    <row r="4" spans="1:17" x14ac:dyDescent="0.3">
      <c r="B4" s="74" t="s">
        <v>106</v>
      </c>
      <c r="C4" s="63"/>
      <c r="D4" s="64"/>
      <c r="E4" s="64"/>
      <c r="F4" s="64"/>
      <c r="G4" s="64"/>
      <c r="H4" s="64"/>
      <c r="I4" s="64"/>
      <c r="J4" s="64"/>
      <c r="K4" s="64"/>
      <c r="L4" s="64"/>
      <c r="M4" s="64"/>
      <c r="N4" s="43"/>
      <c r="O4" s="44"/>
    </row>
    <row r="5" spans="1:17" x14ac:dyDescent="0.3">
      <c r="B5" s="165">
        <v>29373</v>
      </c>
      <c r="C5" s="166"/>
      <c r="D5" s="167"/>
      <c r="E5" s="167"/>
      <c r="F5" s="168"/>
      <c r="G5" s="168"/>
      <c r="H5" s="168" t="s">
        <v>107</v>
      </c>
      <c r="I5" s="168"/>
      <c r="J5" s="153">
        <v>1</v>
      </c>
      <c r="K5" s="153"/>
      <c r="L5" s="157" t="s">
        <v>177</v>
      </c>
      <c r="M5" s="13"/>
      <c r="N5" s="45">
        <f>P5*1.5</f>
        <v>495</v>
      </c>
      <c r="O5" s="44" t="s">
        <v>499</v>
      </c>
      <c r="P5" s="293">
        <v>330</v>
      </c>
      <c r="Q5" t="s">
        <v>406</v>
      </c>
    </row>
    <row r="6" spans="1:17" x14ac:dyDescent="0.3">
      <c r="B6" s="165">
        <v>32509</v>
      </c>
      <c r="C6" s="166"/>
      <c r="D6" s="167"/>
      <c r="E6" s="167"/>
      <c r="F6" s="168"/>
      <c r="G6" s="168"/>
      <c r="H6" s="168" t="s">
        <v>107</v>
      </c>
      <c r="I6" s="168"/>
      <c r="J6" s="153">
        <v>1</v>
      </c>
      <c r="K6" s="153"/>
      <c r="L6" s="157" t="s">
        <v>178</v>
      </c>
      <c r="M6" s="13"/>
      <c r="N6" s="45">
        <f t="shared" ref="N6:N14" si="0">P6*1.5</f>
        <v>495</v>
      </c>
      <c r="O6" s="44" t="s">
        <v>499</v>
      </c>
      <c r="P6" s="293">
        <v>330</v>
      </c>
      <c r="Q6" t="s">
        <v>406</v>
      </c>
    </row>
    <row r="7" spans="1:17" x14ac:dyDescent="0.3">
      <c r="B7" s="154">
        <v>32509</v>
      </c>
      <c r="C7" s="166"/>
      <c r="D7" s="156"/>
      <c r="E7" s="156"/>
      <c r="F7" s="157"/>
      <c r="G7" s="157"/>
      <c r="H7" s="157" t="s">
        <v>107</v>
      </c>
      <c r="I7" s="157"/>
      <c r="J7" s="153">
        <v>1</v>
      </c>
      <c r="K7" s="153"/>
      <c r="L7" s="157" t="s">
        <v>179</v>
      </c>
      <c r="M7" s="13"/>
      <c r="N7" s="45">
        <f t="shared" si="0"/>
        <v>495</v>
      </c>
      <c r="O7" s="44" t="s">
        <v>499</v>
      </c>
      <c r="P7" s="293">
        <v>330</v>
      </c>
      <c r="Q7" t="s">
        <v>406</v>
      </c>
    </row>
    <row r="8" spans="1:17" x14ac:dyDescent="0.3">
      <c r="B8" s="154">
        <v>32752</v>
      </c>
      <c r="C8" s="166"/>
      <c r="D8" s="156"/>
      <c r="E8" s="156"/>
      <c r="F8" s="157"/>
      <c r="G8" s="157"/>
      <c r="H8" s="157" t="s">
        <v>107</v>
      </c>
      <c r="I8" s="157"/>
      <c r="J8" s="153">
        <v>1</v>
      </c>
      <c r="K8" s="153"/>
      <c r="L8" s="157" t="s">
        <v>180</v>
      </c>
      <c r="M8" s="13"/>
      <c r="N8" s="45">
        <f t="shared" si="0"/>
        <v>495</v>
      </c>
      <c r="O8" s="44" t="s">
        <v>499</v>
      </c>
      <c r="P8" s="293">
        <v>330</v>
      </c>
      <c r="Q8" t="s">
        <v>406</v>
      </c>
    </row>
    <row r="9" spans="1:17" x14ac:dyDescent="0.3">
      <c r="B9" s="154">
        <v>32752</v>
      </c>
      <c r="C9" s="166"/>
      <c r="D9" s="156"/>
      <c r="E9" s="156"/>
      <c r="F9" s="157"/>
      <c r="G9" s="157"/>
      <c r="H9" s="157" t="s">
        <v>107</v>
      </c>
      <c r="I9" s="157"/>
      <c r="J9" s="153">
        <v>1</v>
      </c>
      <c r="K9" s="153"/>
      <c r="L9" s="157" t="s">
        <v>181</v>
      </c>
      <c r="M9" s="13"/>
      <c r="N9" s="45">
        <f t="shared" si="0"/>
        <v>495</v>
      </c>
      <c r="O9" s="44" t="s">
        <v>499</v>
      </c>
      <c r="P9" s="293">
        <v>330</v>
      </c>
      <c r="Q9" t="s">
        <v>406</v>
      </c>
    </row>
    <row r="10" spans="1:17" x14ac:dyDescent="0.3">
      <c r="B10" s="154">
        <v>33725</v>
      </c>
      <c r="C10" s="166"/>
      <c r="D10" s="156"/>
      <c r="E10" s="156"/>
      <c r="F10" s="157"/>
      <c r="G10" s="157"/>
      <c r="H10" s="157" t="s">
        <v>107</v>
      </c>
      <c r="I10" s="157"/>
      <c r="J10" s="153">
        <v>1</v>
      </c>
      <c r="K10" s="153"/>
      <c r="L10" s="157" t="s">
        <v>182</v>
      </c>
      <c r="M10" s="13"/>
      <c r="N10" s="45">
        <f t="shared" si="0"/>
        <v>495</v>
      </c>
      <c r="O10" s="44" t="s">
        <v>499</v>
      </c>
      <c r="P10" s="293">
        <v>330</v>
      </c>
      <c r="Q10" t="s">
        <v>406</v>
      </c>
    </row>
    <row r="11" spans="1:17" x14ac:dyDescent="0.3">
      <c r="B11" s="154">
        <v>33725</v>
      </c>
      <c r="C11" s="166"/>
      <c r="D11" s="156"/>
      <c r="E11" s="156"/>
      <c r="F11" s="157"/>
      <c r="G11" s="157"/>
      <c r="H11" s="157" t="s">
        <v>107</v>
      </c>
      <c r="I11" s="157"/>
      <c r="J11" s="153">
        <v>1</v>
      </c>
      <c r="K11" s="153"/>
      <c r="L11" s="157" t="s">
        <v>183</v>
      </c>
      <c r="M11" s="13"/>
      <c r="N11" s="45">
        <f t="shared" si="0"/>
        <v>495</v>
      </c>
      <c r="O11" s="44" t="s">
        <v>499</v>
      </c>
      <c r="P11" s="293">
        <v>330</v>
      </c>
      <c r="Q11" t="s">
        <v>406</v>
      </c>
    </row>
    <row r="12" spans="1:17" x14ac:dyDescent="0.3">
      <c r="B12" s="154">
        <v>37329</v>
      </c>
      <c r="C12" s="166"/>
      <c r="D12" s="156">
        <v>501064</v>
      </c>
      <c r="E12" s="156"/>
      <c r="F12" s="157" t="s">
        <v>113</v>
      </c>
      <c r="G12" s="157"/>
      <c r="H12" s="157" t="s">
        <v>107</v>
      </c>
      <c r="I12" s="157"/>
      <c r="J12" s="153">
        <v>38.200000000000003</v>
      </c>
      <c r="K12" s="153"/>
      <c r="L12" s="157" t="s">
        <v>184</v>
      </c>
      <c r="M12" s="13"/>
      <c r="N12" s="45">
        <f t="shared" si="0"/>
        <v>495</v>
      </c>
      <c r="O12" s="44" t="s">
        <v>499</v>
      </c>
      <c r="P12" s="293">
        <v>330</v>
      </c>
      <c r="Q12" t="s">
        <v>406</v>
      </c>
    </row>
    <row r="13" spans="1:17" x14ac:dyDescent="0.3">
      <c r="B13" s="154">
        <v>37329</v>
      </c>
      <c r="C13" s="166"/>
      <c r="D13" s="156">
        <v>501064</v>
      </c>
      <c r="E13" s="156" t="s">
        <v>185</v>
      </c>
      <c r="F13" s="157" t="s">
        <v>113</v>
      </c>
      <c r="G13" s="157"/>
      <c r="H13" s="157" t="s">
        <v>107</v>
      </c>
      <c r="I13" s="157"/>
      <c r="J13" s="153">
        <v>38.200000000000003</v>
      </c>
      <c r="K13" s="153"/>
      <c r="L13" s="157" t="s">
        <v>184</v>
      </c>
      <c r="M13" s="13"/>
      <c r="N13" s="45">
        <f t="shared" si="0"/>
        <v>495</v>
      </c>
      <c r="O13" s="44" t="s">
        <v>499</v>
      </c>
      <c r="P13" s="293">
        <v>330</v>
      </c>
      <c r="Q13" t="s">
        <v>406</v>
      </c>
    </row>
    <row r="14" spans="1:17" x14ac:dyDescent="0.3">
      <c r="B14" s="154" t="s">
        <v>186</v>
      </c>
      <c r="C14" s="166"/>
      <c r="D14" s="156"/>
      <c r="E14" s="156"/>
      <c r="F14" s="161" t="s">
        <v>113</v>
      </c>
      <c r="G14" s="161"/>
      <c r="H14" s="161" t="s">
        <v>187</v>
      </c>
      <c r="I14" s="157"/>
      <c r="J14" s="153">
        <v>1</v>
      </c>
      <c r="K14" s="153"/>
      <c r="L14" s="157" t="s">
        <v>188</v>
      </c>
      <c r="M14" s="13"/>
      <c r="N14" s="45">
        <f t="shared" si="0"/>
        <v>1717.5</v>
      </c>
      <c r="O14" s="44" t="s">
        <v>499</v>
      </c>
      <c r="P14" s="293">
        <v>1145</v>
      </c>
      <c r="Q14" t="s">
        <v>406</v>
      </c>
    </row>
    <row r="15" spans="1:17" x14ac:dyDescent="0.3">
      <c r="B15" s="10">
        <v>39030</v>
      </c>
      <c r="C15" s="65"/>
      <c r="D15" s="12">
        <v>501953</v>
      </c>
      <c r="E15" s="12"/>
      <c r="F15" s="13" t="s">
        <v>113</v>
      </c>
      <c r="G15" s="13"/>
      <c r="H15" s="13" t="s">
        <v>189</v>
      </c>
      <c r="I15" s="13"/>
      <c r="J15" s="236">
        <v>198.94</v>
      </c>
      <c r="K15" s="236"/>
      <c r="L15" s="13" t="s">
        <v>190</v>
      </c>
      <c r="M15" s="4"/>
      <c r="N15" s="45"/>
      <c r="O15" s="44" t="s">
        <v>499</v>
      </c>
      <c r="P15" s="293">
        <v>570</v>
      </c>
      <c r="Q15" t="s">
        <v>406</v>
      </c>
    </row>
    <row r="16" spans="1:17" x14ac:dyDescent="0.3">
      <c r="B16" s="10">
        <v>39793</v>
      </c>
      <c r="C16" s="17"/>
      <c r="D16" s="12">
        <v>502328</v>
      </c>
      <c r="E16" s="4"/>
      <c r="F16" s="13" t="s">
        <v>135</v>
      </c>
      <c r="G16" s="13"/>
      <c r="H16" s="13" t="s">
        <v>110</v>
      </c>
      <c r="I16" s="4"/>
      <c r="J16" s="236">
        <v>167.86</v>
      </c>
      <c r="K16" s="236"/>
      <c r="L16" s="13" t="s">
        <v>191</v>
      </c>
      <c r="M16" s="4"/>
      <c r="N16" s="45"/>
      <c r="O16" s="44" t="s">
        <v>500</v>
      </c>
      <c r="P16" s="293"/>
    </row>
    <row r="17" spans="2:16" x14ac:dyDescent="0.3">
      <c r="B17" s="10">
        <v>39793</v>
      </c>
      <c r="C17" s="17"/>
      <c r="D17" s="12">
        <v>502328</v>
      </c>
      <c r="E17" s="4"/>
      <c r="F17" s="13" t="s">
        <v>135</v>
      </c>
      <c r="G17" s="13"/>
      <c r="H17" s="13" t="s">
        <v>110</v>
      </c>
      <c r="I17" s="4"/>
      <c r="J17" s="236">
        <v>167.86</v>
      </c>
      <c r="K17" s="236"/>
      <c r="L17" s="13" t="s">
        <v>192</v>
      </c>
      <c r="M17" s="4"/>
      <c r="N17" s="45"/>
      <c r="O17" s="44" t="s">
        <v>500</v>
      </c>
      <c r="P17" s="293"/>
    </row>
    <row r="18" spans="2:16" x14ac:dyDescent="0.3">
      <c r="B18" s="10">
        <v>39884</v>
      </c>
      <c r="C18" s="17"/>
      <c r="D18" s="12">
        <v>502375</v>
      </c>
      <c r="E18" s="4"/>
      <c r="F18" s="13" t="s">
        <v>116</v>
      </c>
      <c r="G18" s="13"/>
      <c r="H18" s="13" t="s">
        <v>110</v>
      </c>
      <c r="I18" s="4"/>
      <c r="J18" s="236">
        <v>92.72</v>
      </c>
      <c r="K18" s="236"/>
      <c r="L18" s="13" t="s">
        <v>193</v>
      </c>
      <c r="M18" s="4"/>
      <c r="N18" s="45"/>
      <c r="O18" s="44" t="s">
        <v>496</v>
      </c>
      <c r="P18" s="304"/>
    </row>
    <row r="19" spans="2:16" x14ac:dyDescent="0.3">
      <c r="B19" s="154">
        <v>40410</v>
      </c>
      <c r="C19" s="155"/>
      <c r="D19" s="156">
        <v>502453</v>
      </c>
      <c r="E19" s="152"/>
      <c r="F19" s="157" t="s">
        <v>113</v>
      </c>
      <c r="G19" s="157"/>
      <c r="H19" s="157" t="s">
        <v>107</v>
      </c>
      <c r="I19" s="152"/>
      <c r="J19" s="153">
        <v>251.2</v>
      </c>
      <c r="K19" s="153"/>
      <c r="L19" s="157" t="s">
        <v>194</v>
      </c>
      <c r="M19" s="4"/>
      <c r="N19" s="45">
        <f>J19*2</f>
        <v>502.4</v>
      </c>
      <c r="O19" s="44" t="s">
        <v>395</v>
      </c>
      <c r="P19" s="293"/>
    </row>
    <row r="20" spans="2:16" x14ac:dyDescent="0.3">
      <c r="B20" s="154">
        <v>40410</v>
      </c>
      <c r="C20" s="155"/>
      <c r="D20" s="156">
        <v>502453</v>
      </c>
      <c r="E20" s="152"/>
      <c r="F20" s="157" t="s">
        <v>113</v>
      </c>
      <c r="G20" s="157"/>
      <c r="H20" s="157" t="s">
        <v>107</v>
      </c>
      <c r="I20" s="152"/>
      <c r="J20" s="153">
        <v>282.60000000000002</v>
      </c>
      <c r="K20" s="153"/>
      <c r="L20" s="157" t="s">
        <v>195</v>
      </c>
      <c r="M20" s="4"/>
      <c r="N20" s="45">
        <f>J20*2</f>
        <v>565.20000000000005</v>
      </c>
      <c r="O20" s="44" t="s">
        <v>359</v>
      </c>
      <c r="P20" s="293"/>
    </row>
    <row r="21" spans="2:16" x14ac:dyDescent="0.3">
      <c r="B21" s="154">
        <v>41041</v>
      </c>
      <c r="C21" s="155"/>
      <c r="D21" s="156">
        <v>502781</v>
      </c>
      <c r="E21" s="156"/>
      <c r="F21" s="157" t="s">
        <v>113</v>
      </c>
      <c r="G21" s="152"/>
      <c r="H21" s="157" t="s">
        <v>196</v>
      </c>
      <c r="I21" s="152"/>
      <c r="J21" s="153">
        <v>516.83000000000004</v>
      </c>
      <c r="K21" s="152"/>
      <c r="L21" s="157" t="s">
        <v>195</v>
      </c>
      <c r="M21" s="4"/>
      <c r="N21" s="481">
        <f t="shared" ref="N21:N22" si="1">J21*2</f>
        <v>1033.6600000000001</v>
      </c>
      <c r="O21" s="44" t="s">
        <v>362</v>
      </c>
      <c r="P21" s="293"/>
    </row>
    <row r="22" spans="2:16" x14ac:dyDescent="0.3">
      <c r="B22" s="154">
        <v>41144</v>
      </c>
      <c r="C22" s="155"/>
      <c r="D22" s="156">
        <v>503024</v>
      </c>
      <c r="E22" s="156"/>
      <c r="F22" s="157" t="s">
        <v>116</v>
      </c>
      <c r="G22" s="152"/>
      <c r="H22" s="157" t="s">
        <v>107</v>
      </c>
      <c r="I22" s="152"/>
      <c r="J22" s="153">
        <v>373.85</v>
      </c>
      <c r="K22" s="152"/>
      <c r="L22" s="157" t="s">
        <v>197</v>
      </c>
      <c r="M22" s="4"/>
      <c r="N22" s="481">
        <f t="shared" si="1"/>
        <v>747.7</v>
      </c>
      <c r="O22" s="44" t="s">
        <v>362</v>
      </c>
      <c r="P22" s="293"/>
    </row>
    <row r="23" spans="2:16" x14ac:dyDescent="0.3">
      <c r="B23" s="10">
        <v>41149</v>
      </c>
      <c r="C23" s="17"/>
      <c r="D23" s="12">
        <v>503017</v>
      </c>
      <c r="E23" s="12"/>
      <c r="F23" s="13" t="s">
        <v>113</v>
      </c>
      <c r="G23" s="4"/>
      <c r="H23" s="13" t="s">
        <v>198</v>
      </c>
      <c r="I23" s="4"/>
      <c r="J23" s="236">
        <v>121.06</v>
      </c>
      <c r="K23" s="4"/>
      <c r="L23" s="13" t="s">
        <v>199</v>
      </c>
      <c r="M23" s="4"/>
      <c r="N23" s="45"/>
      <c r="O23" s="44" t="s">
        <v>496</v>
      </c>
      <c r="P23" s="293"/>
    </row>
    <row r="24" spans="2:16" x14ac:dyDescent="0.3">
      <c r="B24" s="10">
        <v>41149</v>
      </c>
      <c r="C24" s="17"/>
      <c r="D24" s="12">
        <v>503017</v>
      </c>
      <c r="E24" s="12"/>
      <c r="F24" s="13" t="s">
        <v>113</v>
      </c>
      <c r="G24" s="4"/>
      <c r="H24" s="13" t="s">
        <v>200</v>
      </c>
      <c r="I24" s="4"/>
      <c r="J24" s="236">
        <v>121.06</v>
      </c>
      <c r="K24" s="4"/>
      <c r="L24" s="13" t="s">
        <v>201</v>
      </c>
      <c r="M24" s="4"/>
      <c r="N24" s="45"/>
      <c r="O24" s="44" t="s">
        <v>496</v>
      </c>
      <c r="P24" s="293"/>
    </row>
    <row r="25" spans="2:16" x14ac:dyDescent="0.3">
      <c r="B25" s="10">
        <v>41149</v>
      </c>
      <c r="C25" s="17"/>
      <c r="D25" s="12">
        <v>503017</v>
      </c>
      <c r="E25" s="12"/>
      <c r="F25" s="13" t="s">
        <v>113</v>
      </c>
      <c r="G25" s="4"/>
      <c r="H25" s="13" t="s">
        <v>202</v>
      </c>
      <c r="I25" s="4"/>
      <c r="J25" s="236">
        <v>137.49</v>
      </c>
      <c r="K25" s="4"/>
      <c r="L25" s="13" t="s">
        <v>203</v>
      </c>
      <c r="M25" s="4"/>
      <c r="N25" s="45"/>
      <c r="O25" s="44" t="s">
        <v>496</v>
      </c>
      <c r="P25" s="293"/>
    </row>
    <row r="26" spans="2:16" x14ac:dyDescent="0.3">
      <c r="B26" s="154">
        <v>41149</v>
      </c>
      <c r="C26" s="155"/>
      <c r="D26" s="156">
        <v>503017</v>
      </c>
      <c r="E26" s="156"/>
      <c r="F26" s="157" t="s">
        <v>113</v>
      </c>
      <c r="G26" s="152"/>
      <c r="H26" s="157" t="s">
        <v>204</v>
      </c>
      <c r="I26" s="152"/>
      <c r="J26" s="153">
        <v>196.12</v>
      </c>
      <c r="K26" s="152"/>
      <c r="L26" s="157" t="s">
        <v>205</v>
      </c>
      <c r="M26" s="4"/>
      <c r="N26" s="481">
        <f t="shared" ref="N26:N30" si="2">J26*2</f>
        <v>392.24</v>
      </c>
      <c r="O26" s="44" t="s">
        <v>362</v>
      </c>
      <c r="P26" s="293"/>
    </row>
    <row r="27" spans="2:16" x14ac:dyDescent="0.3">
      <c r="B27" s="154">
        <v>41159</v>
      </c>
      <c r="C27" s="155"/>
      <c r="D27" s="156">
        <v>503024</v>
      </c>
      <c r="E27" s="156"/>
      <c r="F27" s="157" t="s">
        <v>116</v>
      </c>
      <c r="G27" s="152"/>
      <c r="H27" s="157" t="s">
        <v>107</v>
      </c>
      <c r="I27" s="152"/>
      <c r="J27" s="153">
        <v>373.85</v>
      </c>
      <c r="K27" s="152"/>
      <c r="L27" s="157" t="s">
        <v>206</v>
      </c>
      <c r="M27" s="4"/>
      <c r="N27" s="481">
        <f t="shared" si="2"/>
        <v>747.7</v>
      </c>
      <c r="O27" s="44" t="s">
        <v>362</v>
      </c>
      <c r="P27" s="293"/>
    </row>
    <row r="28" spans="2:16" x14ac:dyDescent="0.3">
      <c r="B28" s="154">
        <v>41159</v>
      </c>
      <c r="C28" s="155"/>
      <c r="D28" s="156">
        <v>503024</v>
      </c>
      <c r="E28" s="156"/>
      <c r="F28" s="157" t="s">
        <v>116</v>
      </c>
      <c r="G28" s="152"/>
      <c r="H28" s="157" t="s">
        <v>207</v>
      </c>
      <c r="I28" s="152"/>
      <c r="J28" s="153">
        <v>453.17</v>
      </c>
      <c r="K28" s="152"/>
      <c r="L28" s="157" t="s">
        <v>208</v>
      </c>
      <c r="M28" s="4"/>
      <c r="N28" s="481">
        <f t="shared" si="2"/>
        <v>906.34</v>
      </c>
      <c r="O28" s="44" t="s">
        <v>362</v>
      </c>
    </row>
    <row r="29" spans="2:16" x14ac:dyDescent="0.3">
      <c r="B29" s="154">
        <v>41159</v>
      </c>
      <c r="C29" s="155"/>
      <c r="D29" s="156">
        <v>503024</v>
      </c>
      <c r="E29" s="156"/>
      <c r="F29" s="157" t="s">
        <v>116</v>
      </c>
      <c r="G29" s="152"/>
      <c r="H29" s="157" t="s">
        <v>209</v>
      </c>
      <c r="I29" s="152"/>
      <c r="J29" s="153">
        <v>826.97</v>
      </c>
      <c r="K29" s="152"/>
      <c r="L29" s="157" t="s">
        <v>208</v>
      </c>
      <c r="M29" s="4"/>
      <c r="N29" s="481">
        <f>J29*1.75</f>
        <v>1447.1975</v>
      </c>
      <c r="O29" s="44" t="s">
        <v>362</v>
      </c>
    </row>
    <row r="30" spans="2:16" x14ac:dyDescent="0.3">
      <c r="B30" s="154">
        <v>41830</v>
      </c>
      <c r="C30" s="155"/>
      <c r="D30" s="156">
        <v>300034</v>
      </c>
      <c r="E30" s="156"/>
      <c r="F30" s="157" t="s">
        <v>113</v>
      </c>
      <c r="G30" s="152"/>
      <c r="H30" s="157" t="s">
        <v>107</v>
      </c>
      <c r="I30" s="152"/>
      <c r="J30" s="153">
        <v>916</v>
      </c>
      <c r="K30" s="152"/>
      <c r="L30" s="157" t="s">
        <v>208</v>
      </c>
      <c r="M30" s="4"/>
      <c r="N30" s="481">
        <f t="shared" si="2"/>
        <v>1832</v>
      </c>
      <c r="O30" s="44" t="s">
        <v>362</v>
      </c>
    </row>
    <row r="31" spans="2:16" x14ac:dyDescent="0.3">
      <c r="B31" s="10">
        <v>42076</v>
      </c>
      <c r="C31" s="66"/>
      <c r="D31" s="12">
        <v>300119</v>
      </c>
      <c r="E31" s="67"/>
      <c r="F31" s="13" t="s">
        <v>113</v>
      </c>
      <c r="H31" s="13" t="s">
        <v>204</v>
      </c>
      <c r="J31" s="236">
        <v>246.1</v>
      </c>
      <c r="L31" s="13" t="s">
        <v>205</v>
      </c>
      <c r="N31" s="45"/>
      <c r="O31" s="44" t="s">
        <v>500</v>
      </c>
      <c r="P31" s="293"/>
    </row>
    <row r="32" spans="2:16" s="111" customFormat="1" ht="30" x14ac:dyDescent="0.3">
      <c r="B32" s="172">
        <v>43476</v>
      </c>
      <c r="C32" s="173"/>
      <c r="D32" s="174">
        <v>300834</v>
      </c>
      <c r="E32" s="175"/>
      <c r="F32" s="176" t="s">
        <v>210</v>
      </c>
      <c r="G32" s="177"/>
      <c r="H32" s="178" t="s">
        <v>211</v>
      </c>
      <c r="I32" s="177"/>
      <c r="J32" s="179">
        <v>1450</v>
      </c>
      <c r="K32" s="177"/>
      <c r="L32" s="176" t="s">
        <v>212</v>
      </c>
      <c r="N32" s="108">
        <f>+J32*1.5</f>
        <v>2175</v>
      </c>
      <c r="O32" s="286" t="s">
        <v>358</v>
      </c>
    </row>
    <row r="33" spans="2:17" s="111" customFormat="1" ht="30" x14ac:dyDescent="0.3">
      <c r="B33" s="172">
        <v>43476</v>
      </c>
      <c r="C33" s="173"/>
      <c r="D33" s="174">
        <v>300834</v>
      </c>
      <c r="E33" s="175"/>
      <c r="F33" s="176" t="s">
        <v>210</v>
      </c>
      <c r="G33" s="177"/>
      <c r="H33" s="178" t="s">
        <v>213</v>
      </c>
      <c r="I33" s="177"/>
      <c r="J33" s="179">
        <v>1800</v>
      </c>
      <c r="K33" s="177"/>
      <c r="L33" s="176" t="s">
        <v>214</v>
      </c>
      <c r="N33" s="108">
        <f>+J33*1.5</f>
        <v>2700</v>
      </c>
      <c r="O33" s="286" t="s">
        <v>358</v>
      </c>
    </row>
    <row r="34" spans="2:17" x14ac:dyDescent="0.3">
      <c r="B34" s="154">
        <v>43476</v>
      </c>
      <c r="C34" s="169"/>
      <c r="D34" s="156">
        <v>300834</v>
      </c>
      <c r="E34" s="170"/>
      <c r="F34" s="176" t="s">
        <v>210</v>
      </c>
      <c r="G34" s="171"/>
      <c r="H34" s="157" t="s">
        <v>215</v>
      </c>
      <c r="I34" s="171"/>
      <c r="J34" s="153">
        <f>750+250</f>
        <v>1000</v>
      </c>
      <c r="K34" s="171"/>
      <c r="L34" s="157" t="s">
        <v>216</v>
      </c>
      <c r="N34" s="45">
        <f>+J34*1.5</f>
        <v>1500</v>
      </c>
      <c r="O34" s="44" t="s">
        <v>358</v>
      </c>
    </row>
    <row r="35" spans="2:17" x14ac:dyDescent="0.3">
      <c r="B35" s="154">
        <v>43891</v>
      </c>
      <c r="C35" s="169"/>
      <c r="D35" s="180"/>
      <c r="E35" s="170"/>
      <c r="F35" s="176" t="s">
        <v>210</v>
      </c>
      <c r="G35" s="171"/>
      <c r="H35" s="157" t="s">
        <v>217</v>
      </c>
      <c r="I35" s="171"/>
      <c r="J35" s="153">
        <v>500</v>
      </c>
      <c r="K35" s="171"/>
      <c r="L35" s="157" t="s">
        <v>218</v>
      </c>
      <c r="N35" s="45">
        <f>J35*1.5</f>
        <v>750</v>
      </c>
      <c r="O35" s="44" t="s">
        <v>358</v>
      </c>
    </row>
    <row r="36" spans="2:17" x14ac:dyDescent="0.3">
      <c r="B36" s="154">
        <v>43892</v>
      </c>
      <c r="C36" s="169"/>
      <c r="D36" s="180"/>
      <c r="E36" s="170"/>
      <c r="F36" s="176" t="s">
        <v>210</v>
      </c>
      <c r="G36" s="171"/>
      <c r="H36" s="157" t="s">
        <v>217</v>
      </c>
      <c r="I36" s="171"/>
      <c r="J36" s="153">
        <v>500</v>
      </c>
      <c r="K36" s="171"/>
      <c r="L36" s="157" t="s">
        <v>219</v>
      </c>
      <c r="N36" s="45">
        <f t="shared" ref="N36:N39" si="3">J36*1.5</f>
        <v>750</v>
      </c>
      <c r="O36" s="44" t="s">
        <v>358</v>
      </c>
    </row>
    <row r="37" spans="2:17" x14ac:dyDescent="0.3">
      <c r="B37" s="154">
        <v>43893</v>
      </c>
      <c r="C37" s="169"/>
      <c r="D37" s="180"/>
      <c r="E37" s="170"/>
      <c r="F37" s="176" t="s">
        <v>210</v>
      </c>
      <c r="G37" s="171"/>
      <c r="H37" s="157" t="s">
        <v>217</v>
      </c>
      <c r="I37" s="171"/>
      <c r="J37" s="153">
        <v>500</v>
      </c>
      <c r="K37" s="171"/>
      <c r="L37" s="157" t="s">
        <v>220</v>
      </c>
      <c r="N37" s="45">
        <f t="shared" si="3"/>
        <v>750</v>
      </c>
      <c r="O37" s="44" t="s">
        <v>358</v>
      </c>
    </row>
    <row r="38" spans="2:17" x14ac:dyDescent="0.3">
      <c r="B38" s="154">
        <v>43894</v>
      </c>
      <c r="C38" s="169"/>
      <c r="D38" s="180"/>
      <c r="E38" s="170"/>
      <c r="F38" s="176" t="s">
        <v>210</v>
      </c>
      <c r="G38" s="171"/>
      <c r="H38" s="157" t="s">
        <v>217</v>
      </c>
      <c r="I38" s="171"/>
      <c r="J38" s="153">
        <v>500</v>
      </c>
      <c r="K38" s="171"/>
      <c r="L38" s="157" t="s">
        <v>221</v>
      </c>
      <c r="N38" s="45">
        <f t="shared" si="3"/>
        <v>750</v>
      </c>
      <c r="O38" s="44" t="s">
        <v>358</v>
      </c>
    </row>
    <row r="39" spans="2:17" x14ac:dyDescent="0.3">
      <c r="B39" s="154">
        <v>43895</v>
      </c>
      <c r="C39" s="169"/>
      <c r="D39" s="180"/>
      <c r="E39" s="170"/>
      <c r="F39" s="176" t="s">
        <v>210</v>
      </c>
      <c r="G39" s="171"/>
      <c r="H39" s="157" t="s">
        <v>217</v>
      </c>
      <c r="I39" s="171"/>
      <c r="J39" s="153">
        <v>500</v>
      </c>
      <c r="K39" s="171"/>
      <c r="L39" s="157" t="s">
        <v>222</v>
      </c>
      <c r="N39" s="45">
        <f t="shared" si="3"/>
        <v>750</v>
      </c>
      <c r="O39" s="44" t="s">
        <v>358</v>
      </c>
    </row>
    <row r="40" spans="2:17" x14ac:dyDescent="0.3">
      <c r="B40" s="10"/>
      <c r="C40" s="66"/>
      <c r="D40" s="12"/>
      <c r="E40" s="67"/>
      <c r="F40" s="113"/>
      <c r="H40" s="117"/>
      <c r="J40" s="5"/>
      <c r="L40" s="13"/>
      <c r="N40" s="45"/>
      <c r="O40" s="109"/>
    </row>
    <row r="41" spans="2:17" x14ac:dyDescent="0.3">
      <c r="B41" s="10"/>
      <c r="C41" s="65"/>
      <c r="D41" s="12"/>
      <c r="E41" s="12"/>
      <c r="F41" s="13"/>
      <c r="G41" s="13"/>
      <c r="H41" s="13"/>
      <c r="I41" s="13"/>
      <c r="J41" s="5"/>
      <c r="K41" s="5"/>
      <c r="L41" s="13"/>
      <c r="M41" s="13"/>
      <c r="N41" s="43"/>
      <c r="O41" s="44"/>
    </row>
    <row r="42" spans="2:17" ht="16.2" thickBot="1" x14ac:dyDescent="0.35">
      <c r="B42" s="76" t="s">
        <v>223</v>
      </c>
      <c r="C42" s="77"/>
      <c r="D42" s="78"/>
      <c r="E42" s="78"/>
      <c r="F42" s="79"/>
      <c r="G42" s="79"/>
      <c r="H42" s="79"/>
      <c r="I42" s="79"/>
      <c r="J42" s="80">
        <f>SUM(J4:J41)</f>
        <v>12278.08</v>
      </c>
      <c r="K42" s="80"/>
      <c r="L42" s="79"/>
      <c r="M42" s="79"/>
      <c r="N42" s="87">
        <f>SUM(N4:N41)</f>
        <v>24471.9375</v>
      </c>
      <c r="O42" s="46"/>
    </row>
    <row r="43" spans="2:17" ht="16.2" thickTop="1" x14ac:dyDescent="0.3">
      <c r="B43" s="10"/>
      <c r="C43" s="65"/>
      <c r="D43" s="12"/>
      <c r="E43" s="12"/>
      <c r="F43" s="13"/>
      <c r="G43" s="13"/>
      <c r="H43" s="13"/>
      <c r="I43" s="13"/>
      <c r="J43" s="5"/>
      <c r="K43" s="5"/>
      <c r="L43" s="13"/>
      <c r="M43" s="13"/>
      <c r="N43" s="43"/>
      <c r="O43" s="44"/>
    </row>
    <row r="44" spans="2:17" x14ac:dyDescent="0.3">
      <c r="B44" s="38" t="s">
        <v>224</v>
      </c>
      <c r="C44" s="65"/>
      <c r="D44" s="12"/>
      <c r="E44" s="12"/>
      <c r="F44" s="13"/>
      <c r="G44" s="13"/>
      <c r="H44" s="13"/>
      <c r="I44" s="13"/>
      <c r="J44" s="5"/>
      <c r="K44" s="5"/>
      <c r="L44" s="13"/>
      <c r="M44" s="13"/>
      <c r="N44" s="43"/>
      <c r="O44" s="44"/>
    </row>
    <row r="45" spans="2:17" x14ac:dyDescent="0.3">
      <c r="B45" s="225">
        <v>35186</v>
      </c>
      <c r="C45" s="226"/>
      <c r="D45" s="227"/>
      <c r="E45" s="227"/>
      <c r="F45" s="228"/>
      <c r="G45" s="228"/>
      <c r="H45" s="228" t="s">
        <v>225</v>
      </c>
      <c r="I45" s="228"/>
      <c r="J45" s="229">
        <v>1</v>
      </c>
      <c r="K45" s="229"/>
      <c r="L45" s="228" t="s">
        <v>226</v>
      </c>
      <c r="M45" s="13"/>
      <c r="N45" s="45">
        <f>P45*1.5</f>
        <v>65625</v>
      </c>
      <c r="O45" s="44" t="s">
        <v>497</v>
      </c>
      <c r="P45" s="285">
        <v>43750</v>
      </c>
      <c r="Q45" t="s">
        <v>407</v>
      </c>
    </row>
    <row r="46" spans="2:17" x14ac:dyDescent="0.3">
      <c r="B46" s="202">
        <v>38029</v>
      </c>
      <c r="C46" s="203"/>
      <c r="D46" s="204">
        <v>501378</v>
      </c>
      <c r="E46" s="204"/>
      <c r="F46" s="205" t="s">
        <v>227</v>
      </c>
      <c r="G46" s="205"/>
      <c r="H46" s="205" t="s">
        <v>228</v>
      </c>
      <c r="I46" s="205"/>
      <c r="J46" s="206">
        <v>159.9</v>
      </c>
      <c r="K46" s="206"/>
      <c r="L46" s="205" t="s">
        <v>229</v>
      </c>
      <c r="M46" s="4"/>
      <c r="N46" s="257">
        <f>+J46*2</f>
        <v>319.8</v>
      </c>
      <c r="O46" s="44" t="s">
        <v>359</v>
      </c>
    </row>
    <row r="47" spans="2:17" x14ac:dyDescent="0.3">
      <c r="B47" s="193">
        <v>39730</v>
      </c>
      <c r="C47" s="197"/>
      <c r="D47" s="195">
        <v>502307</v>
      </c>
      <c r="E47" s="191"/>
      <c r="F47" s="196" t="s">
        <v>230</v>
      </c>
      <c r="G47" s="196"/>
      <c r="H47" s="196" t="s">
        <v>231</v>
      </c>
      <c r="I47" s="191"/>
      <c r="J47" s="192">
        <v>15979.2</v>
      </c>
      <c r="K47" s="192"/>
      <c r="L47" s="196" t="s">
        <v>226</v>
      </c>
      <c r="M47" s="4"/>
      <c r="N47" s="45">
        <f>+J47*2</f>
        <v>31958.400000000001</v>
      </c>
      <c r="O47" s="44" t="s">
        <v>359</v>
      </c>
    </row>
    <row r="48" spans="2:17" x14ac:dyDescent="0.3">
      <c r="B48" s="154">
        <v>41884</v>
      </c>
      <c r="C48" s="155"/>
      <c r="D48" s="156">
        <v>300058</v>
      </c>
      <c r="E48" s="156"/>
      <c r="F48" s="157" t="s">
        <v>232</v>
      </c>
      <c r="G48" s="152"/>
      <c r="H48" s="157" t="s">
        <v>233</v>
      </c>
      <c r="I48" s="152"/>
      <c r="J48" s="153">
        <v>3366</v>
      </c>
      <c r="K48" s="152"/>
      <c r="L48" s="157" t="s">
        <v>234</v>
      </c>
      <c r="M48" s="4"/>
      <c r="N48" s="257">
        <f>+J48*1.75</f>
        <v>5890.5</v>
      </c>
      <c r="O48" s="44" t="s">
        <v>362</v>
      </c>
    </row>
    <row r="49" spans="2:17" x14ac:dyDescent="0.3">
      <c r="B49" s="193">
        <v>43444</v>
      </c>
      <c r="C49" s="197"/>
      <c r="D49" s="195">
        <v>300820</v>
      </c>
      <c r="E49" s="195"/>
      <c r="F49" s="196" t="s">
        <v>235</v>
      </c>
      <c r="G49" s="191"/>
      <c r="H49" s="196" t="s">
        <v>236</v>
      </c>
      <c r="I49" s="191"/>
      <c r="J49" s="192">
        <v>6276.4</v>
      </c>
      <c r="K49" s="191"/>
      <c r="L49" s="196" t="s">
        <v>234</v>
      </c>
      <c r="M49" s="4"/>
      <c r="N49" s="257">
        <f>+J49*1.5</f>
        <v>9414.5999999999985</v>
      </c>
      <c r="O49" s="44" t="s">
        <v>358</v>
      </c>
    </row>
    <row r="50" spans="2:17" x14ac:dyDescent="0.3">
      <c r="B50" s="10"/>
      <c r="C50" s="17"/>
      <c r="D50" s="12"/>
      <c r="E50" s="12"/>
      <c r="F50" s="13"/>
      <c r="G50" s="4"/>
      <c r="H50" s="13"/>
      <c r="I50" s="4"/>
      <c r="J50" s="5"/>
      <c r="K50" s="4"/>
      <c r="L50" s="13"/>
      <c r="M50" s="4"/>
      <c r="N50" s="45"/>
      <c r="O50" s="44"/>
    </row>
    <row r="51" spans="2:17" ht="16.2" thickBot="1" x14ac:dyDescent="0.35">
      <c r="B51" s="76" t="s">
        <v>237</v>
      </c>
      <c r="C51" s="77"/>
      <c r="D51" s="78"/>
      <c r="E51" s="78"/>
      <c r="F51" s="79"/>
      <c r="G51" s="79"/>
      <c r="H51" s="79"/>
      <c r="I51" s="79"/>
      <c r="J51" s="80">
        <f>SUM(J44:J50)</f>
        <v>25782.5</v>
      </c>
      <c r="K51" s="80"/>
      <c r="L51" s="79"/>
      <c r="M51" s="79"/>
      <c r="N51" s="87">
        <f>SUM(N44:N50)</f>
        <v>113208.30000000002</v>
      </c>
      <c r="O51" s="46"/>
    </row>
    <row r="52" spans="2:17" ht="16.2" thickTop="1" x14ac:dyDescent="0.3">
      <c r="B52" s="10"/>
      <c r="C52" s="17"/>
      <c r="D52" s="12"/>
      <c r="E52" s="12"/>
      <c r="F52" s="13"/>
      <c r="G52" s="4"/>
      <c r="H52" s="13"/>
      <c r="I52" s="4"/>
      <c r="J52" s="5"/>
      <c r="K52" s="4"/>
      <c r="L52" s="13"/>
      <c r="M52" s="4"/>
      <c r="N52" s="43"/>
      <c r="O52" s="44"/>
    </row>
    <row r="53" spans="2:17" x14ac:dyDescent="0.3">
      <c r="B53" s="10"/>
      <c r="C53" s="65"/>
      <c r="D53" s="12"/>
      <c r="E53" s="12"/>
      <c r="F53" s="13"/>
      <c r="G53" s="13"/>
      <c r="H53" s="13"/>
      <c r="I53" s="13"/>
      <c r="J53" s="5"/>
      <c r="K53" s="5"/>
      <c r="L53" s="13"/>
      <c r="M53" s="13"/>
      <c r="N53" s="43"/>
      <c r="O53" s="44"/>
    </row>
    <row r="54" spans="2:17" x14ac:dyDescent="0.3">
      <c r="B54" s="38" t="s">
        <v>238</v>
      </c>
      <c r="C54" s="65"/>
      <c r="D54" s="12"/>
      <c r="E54" s="12"/>
      <c r="F54" s="13"/>
      <c r="G54" s="13"/>
      <c r="H54" s="13"/>
      <c r="I54" s="13"/>
      <c r="J54" s="5"/>
      <c r="K54" s="5"/>
      <c r="L54" s="13"/>
      <c r="M54" s="13"/>
      <c r="N54" s="43"/>
      <c r="O54" s="44"/>
    </row>
    <row r="55" spans="2:17" x14ac:dyDescent="0.3">
      <c r="B55" s="207">
        <v>39149</v>
      </c>
      <c r="C55" s="203"/>
      <c r="D55" s="204">
        <v>502012</v>
      </c>
      <c r="E55" s="204"/>
      <c r="F55" s="205" t="s">
        <v>239</v>
      </c>
      <c r="G55" s="205"/>
      <c r="H55" s="205" t="s">
        <v>240</v>
      </c>
      <c r="I55" s="205"/>
      <c r="J55" s="206">
        <v>3177</v>
      </c>
      <c r="K55" s="206"/>
      <c r="L55" s="205" t="s">
        <v>226</v>
      </c>
      <c r="M55" s="4"/>
      <c r="N55" s="45">
        <f>+J55*2</f>
        <v>6354</v>
      </c>
      <c r="O55" s="44" t="s">
        <v>395</v>
      </c>
    </row>
    <row r="56" spans="2:17" x14ac:dyDescent="0.3">
      <c r="B56" s="207">
        <v>39247</v>
      </c>
      <c r="C56" s="203"/>
      <c r="D56" s="204">
        <v>502071</v>
      </c>
      <c r="E56" s="204"/>
      <c r="F56" s="205" t="s">
        <v>239</v>
      </c>
      <c r="G56" s="205"/>
      <c r="H56" s="205" t="s">
        <v>240</v>
      </c>
      <c r="I56" s="205"/>
      <c r="J56" s="206">
        <v>4966.3599999999997</v>
      </c>
      <c r="K56" s="206"/>
      <c r="L56" s="205" t="s">
        <v>226</v>
      </c>
      <c r="M56" s="4"/>
      <c r="N56" s="45">
        <f>+J56*2</f>
        <v>9932.7199999999993</v>
      </c>
      <c r="O56" s="44" t="s">
        <v>395</v>
      </c>
    </row>
    <row r="57" spans="2:17" x14ac:dyDescent="0.3">
      <c r="B57" s="10"/>
      <c r="C57" s="65"/>
      <c r="D57" s="12"/>
      <c r="E57" s="12"/>
      <c r="F57" s="13"/>
      <c r="G57" s="13"/>
      <c r="H57" s="13"/>
      <c r="I57" s="13"/>
      <c r="J57" s="5"/>
      <c r="K57" s="5"/>
      <c r="L57" s="13"/>
      <c r="M57" s="13"/>
      <c r="N57" s="43"/>
      <c r="O57" s="44"/>
    </row>
    <row r="58" spans="2:17" ht="16.2" thickBot="1" x14ac:dyDescent="0.35">
      <c r="B58" s="76" t="s">
        <v>241</v>
      </c>
      <c r="C58" s="77"/>
      <c r="D58" s="78"/>
      <c r="E58" s="78"/>
      <c r="F58" s="79"/>
      <c r="G58" s="79"/>
      <c r="H58" s="79"/>
      <c r="I58" s="79"/>
      <c r="J58" s="80">
        <f>SUM(J55:J56)</f>
        <v>8143.36</v>
      </c>
      <c r="K58" s="80"/>
      <c r="L58" s="79"/>
      <c r="M58" s="79"/>
      <c r="N58" s="87">
        <f>SUM(N52:N57)</f>
        <v>16286.72</v>
      </c>
      <c r="O58" s="46"/>
    </row>
    <row r="59" spans="2:17" ht="16.2" thickTop="1" x14ac:dyDescent="0.3">
      <c r="B59" s="10"/>
      <c r="C59" s="65"/>
      <c r="D59" s="12"/>
      <c r="E59" s="12"/>
      <c r="F59" s="13"/>
      <c r="G59" s="13"/>
      <c r="H59" s="13"/>
      <c r="I59" s="13"/>
      <c r="J59" s="5"/>
      <c r="K59" s="5"/>
      <c r="L59" s="13"/>
      <c r="M59" s="13"/>
      <c r="N59" s="43"/>
      <c r="O59" s="44"/>
    </row>
    <row r="60" spans="2:17" x14ac:dyDescent="0.3">
      <c r="B60" s="10"/>
      <c r="C60" s="65"/>
      <c r="D60" s="12"/>
      <c r="E60" s="12"/>
      <c r="F60" s="13"/>
      <c r="G60" s="13"/>
      <c r="H60" s="13"/>
      <c r="I60" s="13"/>
      <c r="J60" s="5"/>
      <c r="K60" s="5"/>
      <c r="L60" s="13"/>
      <c r="M60" s="13"/>
      <c r="N60" s="43"/>
      <c r="O60" s="44"/>
    </row>
    <row r="61" spans="2:17" x14ac:dyDescent="0.3">
      <c r="B61" s="38" t="s">
        <v>374</v>
      </c>
      <c r="C61" s="65"/>
      <c r="D61" s="12"/>
      <c r="E61" s="12"/>
      <c r="F61" s="13"/>
      <c r="G61" s="13"/>
      <c r="H61" s="13"/>
      <c r="I61" s="13"/>
      <c r="J61" s="5"/>
      <c r="K61" s="5"/>
      <c r="L61" s="13"/>
      <c r="M61" s="13"/>
      <c r="N61" s="43"/>
      <c r="O61" s="44"/>
    </row>
    <row r="62" spans="2:17" x14ac:dyDescent="0.3">
      <c r="B62" s="208">
        <v>22068</v>
      </c>
      <c r="C62" s="209"/>
      <c r="D62" s="210"/>
      <c r="E62" s="210"/>
      <c r="F62" s="211" t="s">
        <v>242</v>
      </c>
      <c r="G62" s="211"/>
      <c r="H62" s="212" t="s">
        <v>243</v>
      </c>
      <c r="I62" s="212"/>
      <c r="J62" s="213">
        <v>1</v>
      </c>
      <c r="K62" s="213"/>
      <c r="L62" s="212" t="s">
        <v>244</v>
      </c>
      <c r="M62" s="13"/>
      <c r="N62" s="45">
        <f>P62*1.5</f>
        <v>345</v>
      </c>
      <c r="O62" s="44" t="s">
        <v>499</v>
      </c>
      <c r="P62" s="45">
        <v>230</v>
      </c>
      <c r="Q62" t="s">
        <v>406</v>
      </c>
    </row>
    <row r="63" spans="2:17" x14ac:dyDescent="0.3">
      <c r="B63" s="208">
        <v>22068</v>
      </c>
      <c r="C63" s="209"/>
      <c r="D63" s="210"/>
      <c r="E63" s="210"/>
      <c r="F63" s="211" t="s">
        <v>242</v>
      </c>
      <c r="G63" s="211"/>
      <c r="H63" s="212" t="s">
        <v>245</v>
      </c>
      <c r="I63" s="212"/>
      <c r="J63" s="213">
        <v>1</v>
      </c>
      <c r="K63" s="213"/>
      <c r="L63" s="212" t="s">
        <v>244</v>
      </c>
      <c r="M63" s="13"/>
      <c r="N63" s="45">
        <f t="shared" ref="N63:N65" si="4">P63*1.5</f>
        <v>538.5</v>
      </c>
      <c r="O63" s="44" t="s">
        <v>499</v>
      </c>
      <c r="P63" s="45">
        <v>359</v>
      </c>
      <c r="Q63" t="s">
        <v>406</v>
      </c>
    </row>
    <row r="64" spans="2:17" x14ac:dyDescent="0.3">
      <c r="B64" s="214">
        <v>34608</v>
      </c>
      <c r="C64" s="209"/>
      <c r="D64" s="215"/>
      <c r="E64" s="215"/>
      <c r="F64" s="212" t="s">
        <v>242</v>
      </c>
      <c r="G64" s="212"/>
      <c r="H64" s="212" t="s">
        <v>246</v>
      </c>
      <c r="I64" s="212"/>
      <c r="J64" s="213">
        <v>1</v>
      </c>
      <c r="K64" s="213"/>
      <c r="L64" s="212" t="s">
        <v>244</v>
      </c>
      <c r="M64" s="13"/>
      <c r="N64" s="45">
        <f t="shared" si="4"/>
        <v>3300</v>
      </c>
      <c r="O64" s="44" t="s">
        <v>499</v>
      </c>
      <c r="P64" s="45">
        <v>2200</v>
      </c>
      <c r="Q64" t="s">
        <v>406</v>
      </c>
    </row>
    <row r="65" spans="2:17" x14ac:dyDescent="0.3">
      <c r="B65" s="214">
        <v>36708</v>
      </c>
      <c r="C65" s="209"/>
      <c r="D65" s="215"/>
      <c r="E65" s="215"/>
      <c r="F65" s="212" t="s">
        <v>242</v>
      </c>
      <c r="G65" s="212"/>
      <c r="H65" s="212" t="s">
        <v>247</v>
      </c>
      <c r="I65" s="212"/>
      <c r="J65" s="213">
        <v>1</v>
      </c>
      <c r="K65" s="213"/>
      <c r="L65" s="212" t="s">
        <v>244</v>
      </c>
      <c r="M65" s="13"/>
      <c r="N65" s="45">
        <f t="shared" si="4"/>
        <v>3000</v>
      </c>
      <c r="O65" s="44" t="s">
        <v>499</v>
      </c>
      <c r="P65" s="45">
        <v>2000</v>
      </c>
      <c r="Q65" t="s">
        <v>406</v>
      </c>
    </row>
    <row r="66" spans="2:17" x14ac:dyDescent="0.3">
      <c r="B66" s="214">
        <v>37966</v>
      </c>
      <c r="C66" s="209"/>
      <c r="D66" s="215">
        <v>501359</v>
      </c>
      <c r="E66" s="215"/>
      <c r="F66" s="212" t="s">
        <v>242</v>
      </c>
      <c r="G66" s="212"/>
      <c r="H66" s="212" t="s">
        <v>248</v>
      </c>
      <c r="I66" s="212"/>
      <c r="J66" s="213">
        <v>925.8</v>
      </c>
      <c r="K66" s="213"/>
      <c r="L66" s="212" t="s">
        <v>249</v>
      </c>
      <c r="M66" s="13"/>
      <c r="N66" s="45">
        <f>+J66*2</f>
        <v>1851.6</v>
      </c>
      <c r="O66" s="44" t="s">
        <v>395</v>
      </c>
    </row>
    <row r="67" spans="2:17" x14ac:dyDescent="0.3">
      <c r="B67" s="214">
        <v>38029</v>
      </c>
      <c r="C67" s="209"/>
      <c r="D67" s="215">
        <v>501376</v>
      </c>
      <c r="E67" s="215"/>
      <c r="F67" s="212" t="s">
        <v>242</v>
      </c>
      <c r="G67" s="212"/>
      <c r="H67" s="212" t="s">
        <v>250</v>
      </c>
      <c r="I67" s="212"/>
      <c r="J67" s="213">
        <v>2001.65</v>
      </c>
      <c r="K67" s="213"/>
      <c r="L67" s="212" t="s">
        <v>249</v>
      </c>
      <c r="M67" s="13"/>
      <c r="N67" s="257">
        <f>+J67*2</f>
        <v>4003.3</v>
      </c>
      <c r="O67" s="44" t="s">
        <v>395</v>
      </c>
    </row>
    <row r="68" spans="2:17" x14ac:dyDescent="0.3">
      <c r="B68" s="214">
        <v>39065</v>
      </c>
      <c r="C68" s="209"/>
      <c r="D68" s="215">
        <v>501966</v>
      </c>
      <c r="E68" s="215"/>
      <c r="F68" s="212" t="s">
        <v>251</v>
      </c>
      <c r="G68" s="212"/>
      <c r="H68" s="212" t="s">
        <v>252</v>
      </c>
      <c r="I68" s="212"/>
      <c r="J68" s="213">
        <v>183.02</v>
      </c>
      <c r="K68" s="213"/>
      <c r="L68" s="212" t="s">
        <v>249</v>
      </c>
      <c r="M68" s="4"/>
      <c r="N68" s="45">
        <f>+J68*2</f>
        <v>366.04</v>
      </c>
      <c r="O68" s="44" t="s">
        <v>395</v>
      </c>
    </row>
    <row r="69" spans="2:17" x14ac:dyDescent="0.3">
      <c r="B69" s="214">
        <v>40311</v>
      </c>
      <c r="C69" s="216"/>
      <c r="D69" s="215">
        <v>502597</v>
      </c>
      <c r="E69" s="217"/>
      <c r="F69" s="212" t="s">
        <v>253</v>
      </c>
      <c r="G69" s="212"/>
      <c r="H69" s="212" t="s">
        <v>254</v>
      </c>
      <c r="I69" s="217"/>
      <c r="J69" s="213">
        <v>1306.1300000000001</v>
      </c>
      <c r="K69" s="213"/>
      <c r="L69" s="212" t="s">
        <v>195</v>
      </c>
      <c r="M69" s="4"/>
      <c r="N69" s="45">
        <f t="shared" ref="N69:N83" si="5">+J69*2</f>
        <v>2612.2600000000002</v>
      </c>
      <c r="O69" s="44" t="s">
        <v>395</v>
      </c>
    </row>
    <row r="70" spans="2:17" x14ac:dyDescent="0.3">
      <c r="B70" s="214">
        <v>40556</v>
      </c>
      <c r="C70" s="216"/>
      <c r="D70" s="215">
        <v>502710</v>
      </c>
      <c r="E70" s="217"/>
      <c r="F70" s="212" t="s">
        <v>242</v>
      </c>
      <c r="G70" s="212"/>
      <c r="H70" s="212" t="s">
        <v>255</v>
      </c>
      <c r="I70" s="217"/>
      <c r="J70" s="213">
        <v>1248</v>
      </c>
      <c r="K70" s="213"/>
      <c r="L70" s="212" t="s">
        <v>195</v>
      </c>
      <c r="M70" s="4"/>
      <c r="N70" s="45">
        <f t="shared" si="5"/>
        <v>2496</v>
      </c>
      <c r="O70" s="44" t="s">
        <v>395</v>
      </c>
    </row>
    <row r="71" spans="2:17" x14ac:dyDescent="0.3">
      <c r="B71" s="214">
        <v>40556</v>
      </c>
      <c r="C71" s="216"/>
      <c r="D71" s="215">
        <v>502711</v>
      </c>
      <c r="E71" s="217"/>
      <c r="F71" s="212" t="s">
        <v>242</v>
      </c>
      <c r="G71" s="212"/>
      <c r="H71" s="212" t="s">
        <v>256</v>
      </c>
      <c r="I71" s="217"/>
      <c r="J71" s="213">
        <v>1527</v>
      </c>
      <c r="K71" s="213"/>
      <c r="L71" s="212" t="s">
        <v>195</v>
      </c>
      <c r="M71" s="4"/>
      <c r="N71" s="45">
        <f t="shared" si="5"/>
        <v>3054</v>
      </c>
      <c r="O71" s="44" t="s">
        <v>395</v>
      </c>
    </row>
    <row r="72" spans="2:17" x14ac:dyDescent="0.3">
      <c r="B72" s="214">
        <v>40587</v>
      </c>
      <c r="C72" s="216"/>
      <c r="D72" s="215">
        <v>502733</v>
      </c>
      <c r="E72" s="217"/>
      <c r="F72" s="212" t="s">
        <v>251</v>
      </c>
      <c r="G72" s="212"/>
      <c r="H72" s="212" t="s">
        <v>257</v>
      </c>
      <c r="I72" s="217"/>
      <c r="J72" s="213">
        <v>17873.02</v>
      </c>
      <c r="K72" s="213"/>
      <c r="L72" s="212" t="s">
        <v>195</v>
      </c>
      <c r="M72" s="4"/>
      <c r="N72" s="45">
        <f t="shared" si="5"/>
        <v>35746.04</v>
      </c>
      <c r="O72" s="44" t="s">
        <v>395</v>
      </c>
    </row>
    <row r="73" spans="2:17" x14ac:dyDescent="0.3">
      <c r="B73" s="214">
        <v>40587</v>
      </c>
      <c r="C73" s="216"/>
      <c r="D73" s="215">
        <v>502733</v>
      </c>
      <c r="E73" s="217"/>
      <c r="F73" s="212" t="s">
        <v>251</v>
      </c>
      <c r="G73" s="212"/>
      <c r="H73" s="212" t="s">
        <v>258</v>
      </c>
      <c r="I73" s="217"/>
      <c r="J73" s="213">
        <v>6275.88</v>
      </c>
      <c r="K73" s="213"/>
      <c r="L73" s="212" t="s">
        <v>195</v>
      </c>
      <c r="M73" s="4"/>
      <c r="N73" s="45">
        <f t="shared" si="5"/>
        <v>12551.76</v>
      </c>
      <c r="O73" s="44" t="s">
        <v>395</v>
      </c>
    </row>
    <row r="74" spans="2:17" x14ac:dyDescent="0.3">
      <c r="B74" s="214">
        <v>40587</v>
      </c>
      <c r="C74" s="216"/>
      <c r="D74" s="215">
        <v>502733</v>
      </c>
      <c r="E74" s="217"/>
      <c r="F74" s="212" t="s">
        <v>251</v>
      </c>
      <c r="G74" s="212"/>
      <c r="H74" s="212" t="s">
        <v>259</v>
      </c>
      <c r="I74" s="217"/>
      <c r="J74" s="213">
        <v>2595.84</v>
      </c>
      <c r="K74" s="213"/>
      <c r="L74" s="212" t="s">
        <v>195</v>
      </c>
      <c r="M74" s="4"/>
      <c r="N74" s="45">
        <f t="shared" si="5"/>
        <v>5191.68</v>
      </c>
      <c r="O74" s="44" t="s">
        <v>395</v>
      </c>
    </row>
    <row r="75" spans="2:17" x14ac:dyDescent="0.3">
      <c r="B75" s="214">
        <v>40587</v>
      </c>
      <c r="C75" s="216"/>
      <c r="D75" s="215">
        <v>502733</v>
      </c>
      <c r="E75" s="217"/>
      <c r="F75" s="212" t="s">
        <v>251</v>
      </c>
      <c r="G75" s="212"/>
      <c r="H75" s="212" t="s">
        <v>260</v>
      </c>
      <c r="I75" s="217"/>
      <c r="J75" s="213">
        <v>892.32</v>
      </c>
      <c r="K75" s="213"/>
      <c r="L75" s="212" t="s">
        <v>195</v>
      </c>
      <c r="M75" s="4"/>
      <c r="N75" s="45">
        <f t="shared" si="5"/>
        <v>1784.64</v>
      </c>
      <c r="O75" s="44" t="s">
        <v>395</v>
      </c>
    </row>
    <row r="76" spans="2:17" x14ac:dyDescent="0.3">
      <c r="B76" s="214">
        <v>40587</v>
      </c>
      <c r="C76" s="216"/>
      <c r="D76" s="215">
        <v>502733</v>
      </c>
      <c r="E76" s="217"/>
      <c r="F76" s="212" t="s">
        <v>251</v>
      </c>
      <c r="G76" s="212"/>
      <c r="H76" s="212" t="s">
        <v>261</v>
      </c>
      <c r="I76" s="217"/>
      <c r="J76" s="213">
        <v>730.08</v>
      </c>
      <c r="K76" s="213"/>
      <c r="L76" s="212" t="s">
        <v>195</v>
      </c>
      <c r="M76" s="4"/>
      <c r="N76" s="45">
        <f t="shared" si="5"/>
        <v>1460.16</v>
      </c>
      <c r="O76" s="44" t="s">
        <v>395</v>
      </c>
    </row>
    <row r="77" spans="2:17" x14ac:dyDescent="0.3">
      <c r="B77" s="214">
        <v>40587</v>
      </c>
      <c r="C77" s="216"/>
      <c r="D77" s="215">
        <v>502733</v>
      </c>
      <c r="E77" s="217"/>
      <c r="F77" s="212" t="s">
        <v>251</v>
      </c>
      <c r="G77" s="212"/>
      <c r="H77" s="212" t="s">
        <v>262</v>
      </c>
      <c r="I77" s="217"/>
      <c r="J77" s="213">
        <v>730.08</v>
      </c>
      <c r="K77" s="213"/>
      <c r="L77" s="212" t="s">
        <v>195</v>
      </c>
      <c r="M77" s="4"/>
      <c r="N77" s="45">
        <f t="shared" si="5"/>
        <v>1460.16</v>
      </c>
      <c r="O77" s="44" t="s">
        <v>395</v>
      </c>
    </row>
    <row r="78" spans="2:17" x14ac:dyDescent="0.3">
      <c r="B78" s="214">
        <v>40587</v>
      </c>
      <c r="C78" s="216"/>
      <c r="D78" s="215">
        <v>502733</v>
      </c>
      <c r="E78" s="217"/>
      <c r="F78" s="212" t="s">
        <v>251</v>
      </c>
      <c r="G78" s="212"/>
      <c r="H78" s="212" t="s">
        <v>263</v>
      </c>
      <c r="I78" s="212"/>
      <c r="J78" s="213">
        <v>608.4</v>
      </c>
      <c r="K78" s="213"/>
      <c r="L78" s="212" t="s">
        <v>195</v>
      </c>
      <c r="M78" s="4"/>
      <c r="N78" s="45">
        <f t="shared" si="5"/>
        <v>1216.8</v>
      </c>
      <c r="O78" s="44" t="s">
        <v>395</v>
      </c>
    </row>
    <row r="79" spans="2:17" x14ac:dyDescent="0.3">
      <c r="B79" s="214">
        <v>40587</v>
      </c>
      <c r="C79" s="216"/>
      <c r="D79" s="215">
        <v>502733</v>
      </c>
      <c r="E79" s="217"/>
      <c r="F79" s="212" t="s">
        <v>251</v>
      </c>
      <c r="G79" s="212"/>
      <c r="H79" s="212" t="s">
        <v>264</v>
      </c>
      <c r="I79" s="217"/>
      <c r="J79" s="213">
        <v>608.4</v>
      </c>
      <c r="K79" s="213"/>
      <c r="L79" s="212" t="s">
        <v>195</v>
      </c>
      <c r="M79" s="4"/>
      <c r="N79" s="45">
        <f t="shared" si="5"/>
        <v>1216.8</v>
      </c>
      <c r="O79" s="44" t="s">
        <v>395</v>
      </c>
    </row>
    <row r="80" spans="2:17" x14ac:dyDescent="0.3">
      <c r="B80" s="214">
        <v>40587</v>
      </c>
      <c r="C80" s="216"/>
      <c r="D80" s="215">
        <v>502733</v>
      </c>
      <c r="E80" s="217"/>
      <c r="F80" s="212" t="s">
        <v>251</v>
      </c>
      <c r="G80" s="212"/>
      <c r="H80" s="212" t="s">
        <v>265</v>
      </c>
      <c r="I80" s="217"/>
      <c r="J80" s="213">
        <v>1379.04</v>
      </c>
      <c r="K80" s="213"/>
      <c r="L80" s="212" t="s">
        <v>195</v>
      </c>
      <c r="M80" s="4"/>
      <c r="N80" s="45">
        <f t="shared" si="5"/>
        <v>2758.08</v>
      </c>
      <c r="O80" s="44" t="s">
        <v>395</v>
      </c>
    </row>
    <row r="81" spans="2:15" x14ac:dyDescent="0.3">
      <c r="B81" s="214">
        <v>40587</v>
      </c>
      <c r="C81" s="216"/>
      <c r="D81" s="215">
        <v>502733</v>
      </c>
      <c r="E81" s="217"/>
      <c r="F81" s="212" t="s">
        <v>251</v>
      </c>
      <c r="G81" s="212"/>
      <c r="H81" s="212" t="s">
        <v>266</v>
      </c>
      <c r="I81" s="217"/>
      <c r="J81" s="213">
        <v>5945.94</v>
      </c>
      <c r="K81" s="213"/>
      <c r="L81" s="212" t="s">
        <v>195</v>
      </c>
      <c r="M81" s="4"/>
      <c r="N81" s="45">
        <f t="shared" si="5"/>
        <v>11891.88</v>
      </c>
      <c r="O81" s="44" t="s">
        <v>395</v>
      </c>
    </row>
    <row r="82" spans="2:15" x14ac:dyDescent="0.3">
      <c r="B82" s="214">
        <v>40587</v>
      </c>
      <c r="C82" s="216"/>
      <c r="D82" s="215">
        <v>502733</v>
      </c>
      <c r="E82" s="217"/>
      <c r="F82" s="212" t="s">
        <v>251</v>
      </c>
      <c r="G82" s="212"/>
      <c r="H82" s="212" t="s">
        <v>267</v>
      </c>
      <c r="I82" s="217"/>
      <c r="J82" s="213">
        <v>3664</v>
      </c>
      <c r="K82" s="213"/>
      <c r="L82" s="212" t="s">
        <v>195</v>
      </c>
      <c r="M82" s="4"/>
      <c r="N82" s="45">
        <f t="shared" si="5"/>
        <v>7328</v>
      </c>
      <c r="O82" s="44" t="s">
        <v>395</v>
      </c>
    </row>
    <row r="83" spans="2:15" x14ac:dyDescent="0.3">
      <c r="B83" s="214">
        <v>40587</v>
      </c>
      <c r="C83" s="216"/>
      <c r="D83" s="215">
        <v>502733</v>
      </c>
      <c r="E83" s="217"/>
      <c r="F83" s="212" t="s">
        <v>251</v>
      </c>
      <c r="G83" s="212"/>
      <c r="H83" s="212" t="s">
        <v>268</v>
      </c>
      <c r="I83" s="217"/>
      <c r="J83" s="213">
        <v>8364</v>
      </c>
      <c r="K83" s="213"/>
      <c r="L83" s="212" t="s">
        <v>195</v>
      </c>
      <c r="M83" s="4"/>
      <c r="N83" s="45">
        <f t="shared" si="5"/>
        <v>16728</v>
      </c>
      <c r="O83" s="44" t="s">
        <v>395</v>
      </c>
    </row>
    <row r="84" spans="2:15" x14ac:dyDescent="0.3">
      <c r="B84" s="214">
        <v>41152</v>
      </c>
      <c r="C84" s="216"/>
      <c r="D84" s="215">
        <v>503020</v>
      </c>
      <c r="E84" s="215"/>
      <c r="F84" s="212" t="s">
        <v>251</v>
      </c>
      <c r="G84" s="217"/>
      <c r="H84" s="212" t="s">
        <v>269</v>
      </c>
      <c r="I84" s="217"/>
      <c r="J84" s="213">
        <v>1658</v>
      </c>
      <c r="K84" s="217"/>
      <c r="L84" s="212" t="s">
        <v>195</v>
      </c>
      <c r="M84" s="4"/>
      <c r="N84" s="45">
        <f t="shared" ref="N84:N86" si="6">+J84*1.75</f>
        <v>2901.5</v>
      </c>
      <c r="O84" s="44" t="s">
        <v>360</v>
      </c>
    </row>
    <row r="85" spans="2:15" x14ac:dyDescent="0.3">
      <c r="B85" s="214">
        <v>41180</v>
      </c>
      <c r="C85" s="216"/>
      <c r="D85" s="215">
        <v>503032</v>
      </c>
      <c r="E85" s="215"/>
      <c r="F85" s="212" t="s">
        <v>270</v>
      </c>
      <c r="G85" s="217"/>
      <c r="H85" s="212" t="s">
        <v>271</v>
      </c>
      <c r="I85" s="217"/>
      <c r="J85" s="213">
        <v>2475</v>
      </c>
      <c r="K85" s="217"/>
      <c r="L85" s="212" t="s">
        <v>226</v>
      </c>
      <c r="M85" s="4"/>
      <c r="N85" s="45">
        <f t="shared" si="6"/>
        <v>4331.25</v>
      </c>
      <c r="O85" s="44" t="s">
        <v>360</v>
      </c>
    </row>
    <row r="86" spans="2:15" x14ac:dyDescent="0.3">
      <c r="B86" s="214">
        <v>41263</v>
      </c>
      <c r="C86" s="216"/>
      <c r="D86" s="215">
        <v>503064</v>
      </c>
      <c r="E86" s="215"/>
      <c r="F86" s="212" t="s">
        <v>232</v>
      </c>
      <c r="G86" s="217"/>
      <c r="H86" s="212" t="s">
        <v>272</v>
      </c>
      <c r="I86" s="217"/>
      <c r="J86" s="213">
        <v>15505</v>
      </c>
      <c r="K86" s="217"/>
      <c r="L86" s="212" t="s">
        <v>195</v>
      </c>
      <c r="M86" s="4"/>
      <c r="N86" s="45">
        <f t="shared" si="6"/>
        <v>27133.75</v>
      </c>
      <c r="O86" s="44" t="s">
        <v>360</v>
      </c>
    </row>
    <row r="87" spans="2:15" x14ac:dyDescent="0.3">
      <c r="B87" s="214">
        <v>41492</v>
      </c>
      <c r="C87" s="216"/>
      <c r="D87" s="215">
        <v>503151</v>
      </c>
      <c r="E87" s="215"/>
      <c r="F87" s="212" t="s">
        <v>273</v>
      </c>
      <c r="G87" s="217"/>
      <c r="H87" s="212" t="s">
        <v>274</v>
      </c>
      <c r="I87" s="217"/>
      <c r="J87" s="213">
        <v>7195</v>
      </c>
      <c r="K87" s="217"/>
      <c r="L87" s="212" t="s">
        <v>195</v>
      </c>
      <c r="M87" s="4"/>
      <c r="N87" s="45">
        <f>+J87*1.75</f>
        <v>12591.25</v>
      </c>
      <c r="O87" s="44" t="s">
        <v>360</v>
      </c>
    </row>
    <row r="88" spans="2:15" x14ac:dyDescent="0.3">
      <c r="B88" s="214">
        <v>43495</v>
      </c>
      <c r="C88" s="216"/>
      <c r="D88" s="218" t="s">
        <v>47</v>
      </c>
      <c r="E88" s="215"/>
      <c r="F88" s="212" t="s">
        <v>251</v>
      </c>
      <c r="G88" s="217"/>
      <c r="H88" s="212" t="s">
        <v>275</v>
      </c>
      <c r="I88" s="217"/>
      <c r="J88" s="213">
        <v>315</v>
      </c>
      <c r="K88" s="217"/>
      <c r="L88" s="212" t="s">
        <v>195</v>
      </c>
      <c r="M88" s="4"/>
      <c r="N88" s="45">
        <f>J88*1.5</f>
        <v>472.5</v>
      </c>
      <c r="O88" s="44" t="s">
        <v>358</v>
      </c>
    </row>
    <row r="89" spans="2:15" x14ac:dyDescent="0.3">
      <c r="B89" s="10"/>
      <c r="C89" s="17"/>
      <c r="D89" s="288"/>
      <c r="E89" s="12"/>
      <c r="F89" s="13"/>
      <c r="G89" s="4"/>
      <c r="H89" s="13"/>
      <c r="I89" s="4"/>
      <c r="J89" s="236"/>
      <c r="K89" s="4"/>
      <c r="L89" s="13"/>
      <c r="M89" s="4"/>
      <c r="N89" s="45"/>
      <c r="O89" s="44"/>
    </row>
    <row r="90" spans="2:15" x14ac:dyDescent="0.3">
      <c r="B90" s="207">
        <v>44771</v>
      </c>
      <c r="C90" s="310"/>
      <c r="D90" s="311"/>
      <c r="E90" s="204"/>
      <c r="F90" s="205" t="s">
        <v>242</v>
      </c>
      <c r="G90" s="312"/>
      <c r="H90" s="205" t="s">
        <v>375</v>
      </c>
      <c r="I90" s="312"/>
      <c r="J90" s="206">
        <v>2346</v>
      </c>
      <c r="K90" s="312"/>
      <c r="L90" s="205" t="s">
        <v>376</v>
      </c>
      <c r="M90" s="4"/>
      <c r="N90" s="45">
        <f>J90*1.25</f>
        <v>2932.5</v>
      </c>
      <c r="O90" s="44" t="s">
        <v>552</v>
      </c>
    </row>
    <row r="91" spans="2:15" x14ac:dyDescent="0.3">
      <c r="B91" s="207">
        <v>44771</v>
      </c>
      <c r="C91" s="310"/>
      <c r="D91" s="311"/>
      <c r="E91" s="204"/>
      <c r="F91" s="205" t="s">
        <v>242</v>
      </c>
      <c r="G91" s="312"/>
      <c r="H91" s="205" t="s">
        <v>377</v>
      </c>
      <c r="I91" s="312"/>
      <c r="J91" s="206">
        <v>3318</v>
      </c>
      <c r="K91" s="312"/>
      <c r="L91" s="205" t="s">
        <v>376</v>
      </c>
      <c r="M91" s="4"/>
      <c r="N91" s="45">
        <f t="shared" ref="N91:N97" si="7">J91*1.25</f>
        <v>4147.5</v>
      </c>
      <c r="O91" s="44" t="s">
        <v>552</v>
      </c>
    </row>
    <row r="92" spans="2:15" x14ac:dyDescent="0.3">
      <c r="B92" s="207">
        <v>44771</v>
      </c>
      <c r="C92" s="310"/>
      <c r="D92" s="311"/>
      <c r="E92" s="204"/>
      <c r="F92" s="205" t="s">
        <v>242</v>
      </c>
      <c r="G92" s="312"/>
      <c r="H92" s="205" t="s">
        <v>378</v>
      </c>
      <c r="I92" s="312"/>
      <c r="J92" s="206">
        <v>3726</v>
      </c>
      <c r="K92" s="312"/>
      <c r="L92" s="205" t="s">
        <v>376</v>
      </c>
      <c r="M92" s="4"/>
      <c r="N92" s="45">
        <f t="shared" si="7"/>
        <v>4657.5</v>
      </c>
      <c r="O92" s="44" t="s">
        <v>552</v>
      </c>
    </row>
    <row r="93" spans="2:15" x14ac:dyDescent="0.3">
      <c r="B93" s="207">
        <v>44771</v>
      </c>
      <c r="C93" s="310"/>
      <c r="D93" s="311"/>
      <c r="E93" s="204"/>
      <c r="F93" s="205" t="s">
        <v>242</v>
      </c>
      <c r="G93" s="312"/>
      <c r="H93" s="205" t="s">
        <v>379</v>
      </c>
      <c r="I93" s="312"/>
      <c r="J93" s="206">
        <v>3812</v>
      </c>
      <c r="K93" s="312"/>
      <c r="L93" s="205" t="s">
        <v>376</v>
      </c>
      <c r="M93" s="4"/>
      <c r="N93" s="45">
        <f t="shared" si="7"/>
        <v>4765</v>
      </c>
      <c r="O93" s="44" t="s">
        <v>552</v>
      </c>
    </row>
    <row r="94" spans="2:15" x14ac:dyDescent="0.3">
      <c r="B94" s="207">
        <v>44771</v>
      </c>
      <c r="C94" s="310"/>
      <c r="D94" s="311"/>
      <c r="E94" s="204"/>
      <c r="F94" s="205" t="s">
        <v>242</v>
      </c>
      <c r="G94" s="312"/>
      <c r="H94" s="205" t="s">
        <v>380</v>
      </c>
      <c r="I94" s="312"/>
      <c r="J94" s="206">
        <v>2946</v>
      </c>
      <c r="K94" s="312"/>
      <c r="L94" s="205" t="s">
        <v>376</v>
      </c>
      <c r="M94" s="4"/>
      <c r="N94" s="45">
        <f t="shared" si="7"/>
        <v>3682.5</v>
      </c>
      <c r="O94" s="44" t="s">
        <v>552</v>
      </c>
    </row>
    <row r="95" spans="2:15" x14ac:dyDescent="0.3">
      <c r="B95" s="207">
        <v>44771</v>
      </c>
      <c r="C95" s="310"/>
      <c r="D95" s="311"/>
      <c r="E95" s="204"/>
      <c r="F95" s="205" t="s">
        <v>242</v>
      </c>
      <c r="G95" s="312"/>
      <c r="H95" s="205" t="s">
        <v>381</v>
      </c>
      <c r="I95" s="312"/>
      <c r="J95" s="206">
        <v>2889</v>
      </c>
      <c r="K95" s="312"/>
      <c r="L95" s="205" t="s">
        <v>376</v>
      </c>
      <c r="M95" s="4"/>
      <c r="N95" s="45">
        <f t="shared" si="7"/>
        <v>3611.25</v>
      </c>
      <c r="O95" s="44" t="s">
        <v>552</v>
      </c>
    </row>
    <row r="96" spans="2:15" x14ac:dyDescent="0.3">
      <c r="B96" s="207">
        <v>44771</v>
      </c>
      <c r="C96" s="310"/>
      <c r="D96" s="311"/>
      <c r="E96" s="204"/>
      <c r="F96" s="205" t="s">
        <v>242</v>
      </c>
      <c r="G96" s="312"/>
      <c r="H96" s="205" t="s">
        <v>382</v>
      </c>
      <c r="I96" s="312"/>
      <c r="J96" s="206">
        <v>2646.5</v>
      </c>
      <c r="K96" s="312"/>
      <c r="L96" s="205" t="s">
        <v>376</v>
      </c>
      <c r="M96" s="4"/>
      <c r="N96" s="45">
        <f t="shared" si="7"/>
        <v>3308.125</v>
      </c>
      <c r="O96" s="44" t="s">
        <v>552</v>
      </c>
    </row>
    <row r="97" spans="2:17" x14ac:dyDescent="0.3">
      <c r="B97" s="207">
        <v>44771</v>
      </c>
      <c r="C97" s="310"/>
      <c r="D97" s="311"/>
      <c r="E97" s="204"/>
      <c r="F97" s="205" t="s">
        <v>242</v>
      </c>
      <c r="G97" s="312"/>
      <c r="H97" s="205" t="s">
        <v>383</v>
      </c>
      <c r="I97" s="312"/>
      <c r="J97" s="206">
        <v>340</v>
      </c>
      <c r="K97" s="312"/>
      <c r="L97" s="205" t="s">
        <v>376</v>
      </c>
      <c r="M97" s="4"/>
      <c r="N97" s="45">
        <f t="shared" si="7"/>
        <v>425</v>
      </c>
      <c r="O97" s="44" t="s">
        <v>552</v>
      </c>
    </row>
    <row r="98" spans="2:17" x14ac:dyDescent="0.3">
      <c r="B98" s="10"/>
      <c r="C98" s="17"/>
      <c r="D98" s="125"/>
      <c r="E98" s="12"/>
      <c r="F98" s="13"/>
      <c r="G98" s="4"/>
      <c r="H98" s="13"/>
      <c r="I98" s="4"/>
      <c r="J98" s="5"/>
      <c r="K98" s="4"/>
      <c r="L98" s="13"/>
      <c r="M98" s="4"/>
      <c r="N98" s="45"/>
      <c r="O98" s="44"/>
    </row>
    <row r="99" spans="2:17" x14ac:dyDescent="0.3">
      <c r="B99" s="10"/>
      <c r="C99" s="17"/>
      <c r="D99" s="125"/>
      <c r="E99" s="12"/>
      <c r="F99" s="13"/>
      <c r="G99" s="4"/>
      <c r="H99" s="13"/>
      <c r="I99" s="4"/>
      <c r="J99" s="5"/>
      <c r="K99" s="4"/>
      <c r="L99" s="13"/>
      <c r="M99" s="4"/>
      <c r="N99" s="45"/>
      <c r="O99" s="44"/>
    </row>
    <row r="100" spans="2:17" x14ac:dyDescent="0.3">
      <c r="B100" s="10"/>
      <c r="N100" s="43"/>
      <c r="O100" s="44"/>
    </row>
    <row r="101" spans="2:17" ht="16.2" thickBot="1" x14ac:dyDescent="0.35">
      <c r="B101" s="81" t="s">
        <v>276</v>
      </c>
      <c r="C101" s="82"/>
      <c r="D101" s="82"/>
      <c r="E101" s="83"/>
      <c r="F101" s="84"/>
      <c r="G101" s="84"/>
      <c r="H101" s="84"/>
      <c r="I101" s="84"/>
      <c r="J101" s="85">
        <f>SUM(J62:J97)</f>
        <v>106034.1</v>
      </c>
      <c r="K101" s="85"/>
      <c r="L101" s="84"/>
      <c r="M101" s="84"/>
      <c r="N101" s="88">
        <f>SUM(N61:N100)</f>
        <v>195860.32500000001</v>
      </c>
      <c r="O101" s="86"/>
    </row>
    <row r="102" spans="2:17" ht="16.2" thickTop="1" x14ac:dyDescent="0.3">
      <c r="B102" s="15"/>
      <c r="N102" s="43"/>
      <c r="O102" s="44"/>
    </row>
    <row r="103" spans="2:17" x14ac:dyDescent="0.3">
      <c r="B103" s="15"/>
      <c r="N103" s="43"/>
      <c r="O103" s="44"/>
    </row>
    <row r="104" spans="2:17" x14ac:dyDescent="0.3">
      <c r="B104" s="19" t="s">
        <v>277</v>
      </c>
      <c r="N104" s="43"/>
      <c r="O104" s="44"/>
    </row>
    <row r="105" spans="2:17" x14ac:dyDescent="0.3">
      <c r="B105" s="193">
        <v>34547</v>
      </c>
      <c r="C105" s="194"/>
      <c r="D105" s="195"/>
      <c r="E105" s="195"/>
      <c r="F105" s="196"/>
      <c r="G105" s="196"/>
      <c r="H105" s="196" t="s">
        <v>278</v>
      </c>
      <c r="I105" s="196"/>
      <c r="J105" s="192">
        <v>1</v>
      </c>
      <c r="K105" s="192"/>
      <c r="L105" s="196" t="s">
        <v>279</v>
      </c>
      <c r="M105" s="13"/>
      <c r="N105" s="45">
        <f>P105*1.5</f>
        <v>4500</v>
      </c>
      <c r="O105" s="44" t="s">
        <v>497</v>
      </c>
      <c r="P105" s="45">
        <v>3000</v>
      </c>
      <c r="Q105" t="s">
        <v>407</v>
      </c>
    </row>
    <row r="106" spans="2:17" x14ac:dyDescent="0.3">
      <c r="B106" s="193">
        <v>35612</v>
      </c>
      <c r="C106" s="194"/>
      <c r="D106" s="195"/>
      <c r="E106" s="195"/>
      <c r="F106" s="196" t="s">
        <v>119</v>
      </c>
      <c r="G106" s="196"/>
      <c r="H106" s="196" t="s">
        <v>280</v>
      </c>
      <c r="I106" s="196"/>
      <c r="J106" s="192">
        <v>1</v>
      </c>
      <c r="K106" s="192"/>
      <c r="L106" s="196" t="s">
        <v>244</v>
      </c>
      <c r="M106" s="13"/>
      <c r="N106" s="45">
        <f>P106*1.5</f>
        <v>7500</v>
      </c>
      <c r="O106" s="44" t="s">
        <v>497</v>
      </c>
      <c r="P106" s="45">
        <v>5000</v>
      </c>
      <c r="Q106" t="s">
        <v>407</v>
      </c>
    </row>
    <row r="107" spans="2:17" x14ac:dyDescent="0.3">
      <c r="B107" s="193">
        <v>36404</v>
      </c>
      <c r="C107" s="194"/>
      <c r="D107" s="195">
        <v>660</v>
      </c>
      <c r="E107" s="195"/>
      <c r="F107" s="196" t="s">
        <v>281</v>
      </c>
      <c r="G107" s="196"/>
      <c r="H107" s="196" t="s">
        <v>282</v>
      </c>
      <c r="I107" s="196"/>
      <c r="J107" s="192">
        <v>4253.33</v>
      </c>
      <c r="K107" s="192"/>
      <c r="L107" s="196" t="s">
        <v>283</v>
      </c>
      <c r="M107" s="13"/>
      <c r="N107" s="45">
        <f>+J107*2</f>
        <v>8506.66</v>
      </c>
      <c r="O107" s="44" t="s">
        <v>361</v>
      </c>
    </row>
    <row r="108" spans="2:17" x14ac:dyDescent="0.3">
      <c r="B108" s="193">
        <v>39149</v>
      </c>
      <c r="C108" s="194"/>
      <c r="D108" s="195">
        <v>502015</v>
      </c>
      <c r="E108" s="195"/>
      <c r="F108" s="196" t="s">
        <v>284</v>
      </c>
      <c r="G108" s="196"/>
      <c r="H108" s="196" t="s">
        <v>285</v>
      </c>
      <c r="I108" s="196"/>
      <c r="J108" s="192">
        <v>458.4</v>
      </c>
      <c r="K108" s="192"/>
      <c r="L108" s="196" t="s">
        <v>226</v>
      </c>
      <c r="M108" s="4"/>
      <c r="N108" s="45">
        <f>+J108*2</f>
        <v>916.8</v>
      </c>
      <c r="O108" s="44" t="s">
        <v>395</v>
      </c>
    </row>
    <row r="109" spans="2:17" x14ac:dyDescent="0.3">
      <c r="B109" s="193">
        <v>42838</v>
      </c>
      <c r="C109" s="197"/>
      <c r="D109" s="191">
        <v>300456</v>
      </c>
      <c r="E109" s="191"/>
      <c r="F109" s="191" t="s">
        <v>286</v>
      </c>
      <c r="G109" s="191"/>
      <c r="H109" s="191" t="s">
        <v>287</v>
      </c>
      <c r="I109" s="191"/>
      <c r="J109" s="192">
        <v>1789</v>
      </c>
      <c r="K109" s="191"/>
      <c r="L109" s="191" t="s">
        <v>288</v>
      </c>
      <c r="M109" s="4"/>
      <c r="N109" s="257">
        <f>+J109*1.5</f>
        <v>2683.5</v>
      </c>
      <c r="O109" s="44" t="s">
        <v>358</v>
      </c>
    </row>
    <row r="110" spans="2:17" x14ac:dyDescent="0.3">
      <c r="B110" s="193">
        <v>43191</v>
      </c>
      <c r="C110" s="197"/>
      <c r="D110" s="191"/>
      <c r="E110" s="191"/>
      <c r="F110" s="191"/>
      <c r="G110" s="191"/>
      <c r="H110" s="191" t="s">
        <v>289</v>
      </c>
      <c r="I110" s="191"/>
      <c r="J110" s="192">
        <v>1</v>
      </c>
      <c r="K110" s="191"/>
      <c r="L110" s="196" t="s">
        <v>226</v>
      </c>
      <c r="M110" s="4"/>
      <c r="N110" s="45">
        <f>P110*1.5</f>
        <v>1500</v>
      </c>
      <c r="O110" s="44" t="s">
        <v>497</v>
      </c>
      <c r="P110" s="45">
        <v>1000</v>
      </c>
      <c r="Q110" t="s">
        <v>407</v>
      </c>
    </row>
    <row r="111" spans="2:17" x14ac:dyDescent="0.3">
      <c r="B111" s="193">
        <v>43284</v>
      </c>
      <c r="C111" s="197"/>
      <c r="D111" s="191">
        <v>300727</v>
      </c>
      <c r="E111" s="191"/>
      <c r="F111" s="191" t="s">
        <v>290</v>
      </c>
      <c r="G111" s="191"/>
      <c r="H111" s="191" t="s">
        <v>291</v>
      </c>
      <c r="I111" s="191"/>
      <c r="J111" s="192">
        <v>3840.48</v>
      </c>
      <c r="K111" s="191"/>
      <c r="L111" s="196" t="s">
        <v>226</v>
      </c>
      <c r="M111" s="4"/>
      <c r="N111" s="257">
        <f>+J111*1.5</f>
        <v>5760.72</v>
      </c>
      <c r="O111" s="44" t="s">
        <v>358</v>
      </c>
    </row>
    <row r="112" spans="2:17" x14ac:dyDescent="0.3">
      <c r="B112" s="193">
        <v>43293</v>
      </c>
      <c r="C112" s="197"/>
      <c r="D112" s="191">
        <v>300743</v>
      </c>
      <c r="E112" s="191"/>
      <c r="F112" s="191" t="s">
        <v>290</v>
      </c>
      <c r="G112" s="191"/>
      <c r="H112" s="191" t="s">
        <v>291</v>
      </c>
      <c r="I112" s="191"/>
      <c r="J112" s="192">
        <v>2998.61</v>
      </c>
      <c r="K112" s="191"/>
      <c r="L112" s="196" t="s">
        <v>292</v>
      </c>
      <c r="M112" s="4"/>
      <c r="N112" s="257">
        <f>+J112*1.5</f>
        <v>4497.915</v>
      </c>
      <c r="O112" s="44" t="s">
        <v>358</v>
      </c>
    </row>
    <row r="113" spans="1:17" x14ac:dyDescent="0.3">
      <c r="B113" s="193">
        <v>43298</v>
      </c>
      <c r="C113" s="197"/>
      <c r="D113" s="191">
        <v>300746</v>
      </c>
      <c r="E113" s="191"/>
      <c r="F113" s="191" t="s">
        <v>290</v>
      </c>
      <c r="G113" s="191"/>
      <c r="H113" s="191" t="s">
        <v>293</v>
      </c>
      <c r="I113" s="191"/>
      <c r="J113" s="192">
        <v>1456</v>
      </c>
      <c r="K113" s="191"/>
      <c r="L113" s="196" t="s">
        <v>226</v>
      </c>
      <c r="M113" s="4"/>
      <c r="N113" s="257">
        <f>+J113*1.5</f>
        <v>2184</v>
      </c>
      <c r="O113" s="44" t="s">
        <v>358</v>
      </c>
    </row>
    <row r="114" spans="1:17" x14ac:dyDescent="0.3">
      <c r="A114" s="122"/>
      <c r="B114" s="10">
        <v>43630</v>
      </c>
      <c r="C114" s="242"/>
      <c r="D114" s="243"/>
      <c r="E114" s="243"/>
      <c r="F114" s="4" t="s">
        <v>27</v>
      </c>
      <c r="G114" s="4"/>
      <c r="H114" s="4" t="s">
        <v>294</v>
      </c>
      <c r="I114" s="4"/>
      <c r="J114" s="236">
        <v>108</v>
      </c>
      <c r="K114" s="4"/>
      <c r="L114" s="13" t="s">
        <v>295</v>
      </c>
      <c r="M114" s="4"/>
      <c r="N114" s="45"/>
      <c r="O114" s="44" t="s">
        <v>496</v>
      </c>
    </row>
    <row r="115" spans="1:17" x14ac:dyDescent="0.3">
      <c r="A115" s="122"/>
      <c r="B115" s="154">
        <v>44116</v>
      </c>
      <c r="C115" s="181"/>
      <c r="D115" s="152">
        <v>301178</v>
      </c>
      <c r="E115" s="182"/>
      <c r="F115" s="152" t="s">
        <v>296</v>
      </c>
      <c r="G115" s="152"/>
      <c r="H115" s="152" t="s">
        <v>297</v>
      </c>
      <c r="I115" s="152"/>
      <c r="J115" s="153">
        <v>900</v>
      </c>
      <c r="K115" s="152"/>
      <c r="L115" s="157" t="s">
        <v>298</v>
      </c>
      <c r="M115" s="4"/>
      <c r="N115" s="45">
        <f>J115*1.5</f>
        <v>1350</v>
      </c>
      <c r="O115" s="44" t="s">
        <v>358</v>
      </c>
    </row>
    <row r="116" spans="1:17" x14ac:dyDescent="0.3">
      <c r="A116" s="122"/>
      <c r="B116" s="154">
        <v>44116</v>
      </c>
      <c r="C116" s="181"/>
      <c r="D116" s="152">
        <v>301178</v>
      </c>
      <c r="E116" s="182"/>
      <c r="F116" s="152" t="s">
        <v>296</v>
      </c>
      <c r="G116" s="152"/>
      <c r="H116" s="152" t="s">
        <v>299</v>
      </c>
      <c r="I116" s="152"/>
      <c r="J116" s="153">
        <v>1000</v>
      </c>
      <c r="K116" s="152"/>
      <c r="L116" s="157" t="s">
        <v>298</v>
      </c>
      <c r="M116" s="4"/>
      <c r="N116" s="45">
        <f t="shared" ref="N116:N119" si="8">J116*1.5</f>
        <v>1500</v>
      </c>
      <c r="O116" s="44" t="s">
        <v>358</v>
      </c>
      <c r="P116" t="s">
        <v>454</v>
      </c>
    </row>
    <row r="117" spans="1:17" x14ac:dyDescent="0.3">
      <c r="A117" s="122"/>
      <c r="B117" s="154">
        <v>44116</v>
      </c>
      <c r="C117" s="181"/>
      <c r="D117" s="152">
        <v>301178</v>
      </c>
      <c r="E117" s="182"/>
      <c r="F117" s="152" t="s">
        <v>296</v>
      </c>
      <c r="G117" s="152"/>
      <c r="H117" s="152" t="s">
        <v>300</v>
      </c>
      <c r="I117" s="152"/>
      <c r="J117" s="153">
        <v>700</v>
      </c>
      <c r="K117" s="152"/>
      <c r="L117" s="157" t="s">
        <v>298</v>
      </c>
      <c r="M117" s="4"/>
      <c r="N117" s="45">
        <f t="shared" si="8"/>
        <v>1050</v>
      </c>
      <c r="O117" s="44" t="s">
        <v>358</v>
      </c>
      <c r="P117" t="s">
        <v>455</v>
      </c>
    </row>
    <row r="118" spans="1:17" x14ac:dyDescent="0.3">
      <c r="A118" s="122"/>
      <c r="B118" s="154">
        <v>44116</v>
      </c>
      <c r="C118" s="181"/>
      <c r="D118" s="152">
        <v>301178</v>
      </c>
      <c r="E118" s="182"/>
      <c r="F118" s="152" t="s">
        <v>296</v>
      </c>
      <c r="G118" s="152"/>
      <c r="H118" s="152" t="s">
        <v>456</v>
      </c>
      <c r="I118" s="152"/>
      <c r="J118" s="153">
        <v>1238</v>
      </c>
      <c r="K118" s="152"/>
      <c r="L118" s="157" t="s">
        <v>298</v>
      </c>
      <c r="M118" s="4"/>
      <c r="N118" s="45">
        <f t="shared" si="8"/>
        <v>1857</v>
      </c>
      <c r="O118" s="44" t="s">
        <v>358</v>
      </c>
    </row>
    <row r="119" spans="1:17" x14ac:dyDescent="0.3">
      <c r="A119" s="122"/>
      <c r="B119" s="154">
        <v>44116</v>
      </c>
      <c r="C119" s="181"/>
      <c r="D119" s="152">
        <v>301178</v>
      </c>
      <c r="E119" s="182"/>
      <c r="F119" s="152" t="s">
        <v>296</v>
      </c>
      <c r="G119" s="152"/>
      <c r="H119" s="152" t="s">
        <v>301</v>
      </c>
      <c r="I119" s="152"/>
      <c r="J119" s="153">
        <v>1989</v>
      </c>
      <c r="K119" s="152"/>
      <c r="L119" s="157" t="s">
        <v>298</v>
      </c>
      <c r="M119" s="4"/>
      <c r="N119" s="45">
        <f t="shared" si="8"/>
        <v>2983.5</v>
      </c>
      <c r="O119" s="44" t="s">
        <v>358</v>
      </c>
    </row>
    <row r="120" spans="1:17" x14ac:dyDescent="0.3">
      <c r="A120" s="122"/>
      <c r="B120" s="10">
        <v>44116</v>
      </c>
      <c r="C120" s="242"/>
      <c r="D120" s="4">
        <v>301178</v>
      </c>
      <c r="E120" s="243"/>
      <c r="F120" s="4" t="s">
        <v>296</v>
      </c>
      <c r="G120" s="4"/>
      <c r="H120" s="4" t="s">
        <v>302</v>
      </c>
      <c r="I120" s="4"/>
      <c r="J120" s="236">
        <v>42</v>
      </c>
      <c r="K120" s="4"/>
      <c r="L120" s="13" t="s">
        <v>298</v>
      </c>
      <c r="M120" s="4"/>
      <c r="N120" s="45"/>
      <c r="O120" s="44" t="s">
        <v>496</v>
      </c>
    </row>
    <row r="121" spans="1:17" x14ac:dyDescent="0.3">
      <c r="A121" s="122"/>
      <c r="B121" s="154">
        <v>45167</v>
      </c>
      <c r="C121" s="181"/>
      <c r="D121" s="152" t="s">
        <v>457</v>
      </c>
      <c r="E121" s="182"/>
      <c r="F121" s="152" t="s">
        <v>458</v>
      </c>
      <c r="G121" s="152"/>
      <c r="H121" s="152" t="s">
        <v>460</v>
      </c>
      <c r="I121" s="152"/>
      <c r="J121" s="153">
        <v>755.7</v>
      </c>
      <c r="K121" s="152"/>
      <c r="L121" s="157" t="s">
        <v>461</v>
      </c>
      <c r="M121" s="4"/>
      <c r="N121" s="45">
        <f>J121*1.1</f>
        <v>831.2700000000001</v>
      </c>
      <c r="O121" s="44" t="s">
        <v>498</v>
      </c>
    </row>
    <row r="122" spans="1:17" x14ac:dyDescent="0.3">
      <c r="A122" s="122"/>
      <c r="B122" s="154">
        <v>45356</v>
      </c>
      <c r="C122" s="181"/>
      <c r="D122" s="152" t="s">
        <v>459</v>
      </c>
      <c r="E122" s="182"/>
      <c r="F122" s="152" t="s">
        <v>458</v>
      </c>
      <c r="G122" s="152"/>
      <c r="H122" s="152" t="s">
        <v>462</v>
      </c>
      <c r="I122" s="152"/>
      <c r="J122" s="153">
        <v>860.69</v>
      </c>
      <c r="K122" s="152"/>
      <c r="L122" s="157" t="s">
        <v>463</v>
      </c>
      <c r="M122" s="4"/>
      <c r="N122" s="45">
        <f>J122*1.1</f>
        <v>946.75900000000013</v>
      </c>
      <c r="O122" s="44" t="s">
        <v>498</v>
      </c>
    </row>
    <row r="123" spans="1:17" x14ac:dyDescent="0.3">
      <c r="B123" s="10"/>
      <c r="D123" s="4"/>
      <c r="F123" s="4"/>
      <c r="H123" s="4"/>
      <c r="J123" s="5"/>
      <c r="L123" s="13"/>
      <c r="N123" s="43"/>
      <c r="O123" s="44"/>
    </row>
    <row r="124" spans="1:17" ht="16.2" thickBot="1" x14ac:dyDescent="0.35">
      <c r="B124" s="81" t="s">
        <v>303</v>
      </c>
      <c r="C124" s="82"/>
      <c r="D124" s="82"/>
      <c r="E124" s="83"/>
      <c r="F124" s="84"/>
      <c r="G124" s="84"/>
      <c r="H124" s="84"/>
      <c r="I124" s="84"/>
      <c r="J124" s="85">
        <f>SUM(J105:J122)</f>
        <v>22392.21</v>
      </c>
      <c r="K124" s="85"/>
      <c r="L124" s="84"/>
      <c r="M124" s="84"/>
      <c r="N124" s="88">
        <f>SUM(N104:N123)</f>
        <v>48568.123999999996</v>
      </c>
      <c r="O124" s="86"/>
    </row>
    <row r="125" spans="1:17" ht="16.2" thickTop="1" x14ac:dyDescent="0.3">
      <c r="B125" s="15"/>
      <c r="N125" s="43"/>
      <c r="O125" s="44"/>
    </row>
    <row r="126" spans="1:17" x14ac:dyDescent="0.3">
      <c r="B126" s="15"/>
      <c r="N126" s="43"/>
      <c r="O126" s="44"/>
    </row>
    <row r="127" spans="1:17" x14ac:dyDescent="0.3">
      <c r="B127" s="75" t="s">
        <v>118</v>
      </c>
      <c r="N127" s="43"/>
      <c r="O127" s="44"/>
    </row>
    <row r="128" spans="1:17" x14ac:dyDescent="0.3">
      <c r="B128" s="154">
        <v>36281</v>
      </c>
      <c r="C128" s="166"/>
      <c r="D128" s="156"/>
      <c r="E128" s="156"/>
      <c r="F128" s="157"/>
      <c r="G128" s="157"/>
      <c r="H128" s="157" t="s">
        <v>304</v>
      </c>
      <c r="I128" s="157"/>
      <c r="J128" s="153">
        <v>1</v>
      </c>
      <c r="K128" s="153"/>
      <c r="L128" s="157" t="s">
        <v>190</v>
      </c>
      <c r="M128" s="13"/>
      <c r="N128" s="45">
        <f>P128*1.5</f>
        <v>1050</v>
      </c>
      <c r="O128" s="44" t="s">
        <v>497</v>
      </c>
      <c r="P128" s="45">
        <v>700</v>
      </c>
      <c r="Q128" t="s">
        <v>407</v>
      </c>
    </row>
    <row r="129" spans="2:17" x14ac:dyDescent="0.3">
      <c r="B129" s="154">
        <v>36281</v>
      </c>
      <c r="C129" s="166"/>
      <c r="D129" s="156"/>
      <c r="E129" s="156"/>
      <c r="F129" s="157"/>
      <c r="G129" s="157"/>
      <c r="H129" s="157" t="s">
        <v>304</v>
      </c>
      <c r="I129" s="157"/>
      <c r="J129" s="153">
        <v>1</v>
      </c>
      <c r="K129" s="153"/>
      <c r="L129" s="157" t="s">
        <v>305</v>
      </c>
      <c r="M129" s="13"/>
      <c r="N129" s="45">
        <f>P129*1.5</f>
        <v>1050</v>
      </c>
      <c r="O129" s="44" t="s">
        <v>497</v>
      </c>
      <c r="P129" s="45">
        <v>700</v>
      </c>
      <c r="Q129" t="s">
        <v>407</v>
      </c>
    </row>
    <row r="130" spans="2:17" x14ac:dyDescent="0.3">
      <c r="B130" s="154">
        <v>39149</v>
      </c>
      <c r="C130" s="166"/>
      <c r="D130" s="156">
        <v>502012</v>
      </c>
      <c r="E130" s="156"/>
      <c r="F130" s="157" t="s">
        <v>239</v>
      </c>
      <c r="G130" s="157"/>
      <c r="H130" s="157" t="s">
        <v>306</v>
      </c>
      <c r="I130" s="157"/>
      <c r="J130" s="153">
        <v>4227</v>
      </c>
      <c r="K130" s="153"/>
      <c r="L130" s="157" t="s">
        <v>226</v>
      </c>
      <c r="M130" s="4"/>
      <c r="N130" s="45">
        <f>+J130*2</f>
        <v>8454</v>
      </c>
      <c r="O130" s="44" t="s">
        <v>395</v>
      </c>
    </row>
    <row r="131" spans="2:17" x14ac:dyDescent="0.3">
      <c r="B131" s="230">
        <v>41040</v>
      </c>
      <c r="C131" s="231"/>
      <c r="D131" s="232">
        <v>502968</v>
      </c>
      <c r="E131" s="232"/>
      <c r="F131" s="233" t="s">
        <v>307</v>
      </c>
      <c r="G131" s="234"/>
      <c r="H131" s="233" t="s">
        <v>308</v>
      </c>
      <c r="I131" s="234"/>
      <c r="J131" s="235">
        <v>2333.14</v>
      </c>
      <c r="K131" s="234"/>
      <c r="L131" s="233" t="s">
        <v>203</v>
      </c>
      <c r="M131" s="4"/>
      <c r="N131" s="45">
        <f>+J131*1.75</f>
        <v>4082.9949999999999</v>
      </c>
      <c r="O131" s="44" t="s">
        <v>362</v>
      </c>
    </row>
    <row r="132" spans="2:17" x14ac:dyDescent="0.3">
      <c r="B132" s="143">
        <v>41773</v>
      </c>
      <c r="C132" s="147"/>
      <c r="D132" s="144">
        <v>300017</v>
      </c>
      <c r="E132" s="144"/>
      <c r="F132" s="145" t="s">
        <v>309</v>
      </c>
      <c r="G132" s="148"/>
      <c r="H132" s="145" t="s">
        <v>310</v>
      </c>
      <c r="I132" s="148"/>
      <c r="J132" s="146">
        <v>547.47</v>
      </c>
      <c r="K132" s="148"/>
      <c r="L132" s="145"/>
      <c r="M132" s="4"/>
      <c r="N132" s="257">
        <f>+J132*1.75</f>
        <v>958.07249999999999</v>
      </c>
      <c r="O132" s="44" t="s">
        <v>362</v>
      </c>
    </row>
    <row r="133" spans="2:17" x14ac:dyDescent="0.3">
      <c r="B133" s="10">
        <v>42374</v>
      </c>
      <c r="C133" s="17"/>
      <c r="D133" s="4">
        <v>300291</v>
      </c>
      <c r="E133" s="4"/>
      <c r="F133" s="4" t="s">
        <v>27</v>
      </c>
      <c r="G133" s="4"/>
      <c r="H133" s="4" t="s">
        <v>311</v>
      </c>
      <c r="I133" s="4"/>
      <c r="J133" s="5">
        <v>40.1</v>
      </c>
      <c r="K133" s="4"/>
      <c r="L133" s="4" t="s">
        <v>226</v>
      </c>
      <c r="M133" s="4"/>
      <c r="N133" s="45"/>
      <c r="O133" s="44" t="s">
        <v>496</v>
      </c>
    </row>
    <row r="134" spans="2:17" x14ac:dyDescent="0.3">
      <c r="B134" s="154">
        <v>42439</v>
      </c>
      <c r="C134" s="155"/>
      <c r="D134" s="152">
        <v>300317</v>
      </c>
      <c r="E134" s="152"/>
      <c r="F134" s="152" t="s">
        <v>312</v>
      </c>
      <c r="G134" s="152"/>
      <c r="H134" s="152" t="s">
        <v>313</v>
      </c>
      <c r="I134" s="152"/>
      <c r="J134" s="153">
        <v>299</v>
      </c>
      <c r="K134" s="152"/>
      <c r="L134" s="152" t="s">
        <v>314</v>
      </c>
      <c r="M134" s="4"/>
      <c r="N134" s="45">
        <f>+J134*1.5</f>
        <v>448.5</v>
      </c>
      <c r="O134" s="44" t="s">
        <v>358</v>
      </c>
    </row>
    <row r="135" spans="2:17" ht="15" customHeight="1" x14ac:dyDescent="0.3">
      <c r="B135" s="154">
        <v>42929</v>
      </c>
      <c r="C135" s="155"/>
      <c r="D135" s="152">
        <v>300483</v>
      </c>
      <c r="E135" s="152" t="s">
        <v>315</v>
      </c>
      <c r="F135" s="152"/>
      <c r="G135" s="152"/>
      <c r="H135" s="762" t="s">
        <v>316</v>
      </c>
      <c r="I135" s="152"/>
      <c r="J135" s="153"/>
      <c r="K135" s="152"/>
      <c r="L135" s="763" t="s">
        <v>317</v>
      </c>
      <c r="M135" s="4"/>
      <c r="N135" s="43"/>
      <c r="O135" s="44"/>
    </row>
    <row r="136" spans="2:17" x14ac:dyDescent="0.3">
      <c r="B136" s="154"/>
      <c r="C136" s="155"/>
      <c r="D136" s="152">
        <v>300494</v>
      </c>
      <c r="E136" s="152" t="s">
        <v>315</v>
      </c>
      <c r="F136" s="152" t="s">
        <v>318</v>
      </c>
      <c r="G136" s="152"/>
      <c r="H136" s="762"/>
      <c r="I136" s="152"/>
      <c r="J136" s="153">
        <v>5907</v>
      </c>
      <c r="K136" s="152"/>
      <c r="L136" s="763"/>
      <c r="M136" s="4"/>
      <c r="N136" s="257">
        <f>+J136*1.5</f>
        <v>8860.5</v>
      </c>
      <c r="O136" s="44" t="s">
        <v>358</v>
      </c>
    </row>
    <row r="137" spans="2:17" x14ac:dyDescent="0.3">
      <c r="B137" s="154"/>
      <c r="C137" s="155"/>
      <c r="D137" s="152">
        <v>300499</v>
      </c>
      <c r="E137" s="152" t="s">
        <v>315</v>
      </c>
      <c r="F137" s="152"/>
      <c r="G137" s="152"/>
      <c r="H137" s="762"/>
      <c r="I137" s="152"/>
      <c r="J137" s="153"/>
      <c r="K137" s="152"/>
      <c r="L137" s="763"/>
      <c r="M137" s="4"/>
      <c r="N137" s="43"/>
      <c r="O137" s="44"/>
    </row>
    <row r="138" spans="2:17" ht="30" x14ac:dyDescent="0.3">
      <c r="B138" s="68">
        <v>43161</v>
      </c>
      <c r="C138" s="69"/>
      <c r="D138" s="70">
        <v>300609</v>
      </c>
      <c r="E138" s="70"/>
      <c r="F138" s="70" t="s">
        <v>319</v>
      </c>
      <c r="G138" s="70"/>
      <c r="H138" s="71" t="s">
        <v>320</v>
      </c>
      <c r="I138" s="70"/>
      <c r="J138" s="72">
        <v>7000</v>
      </c>
      <c r="K138" s="70"/>
      <c r="L138" s="71" t="s">
        <v>321</v>
      </c>
      <c r="M138" s="70"/>
      <c r="N138" s="257"/>
      <c r="O138" s="44"/>
      <c r="P138" s="244"/>
    </row>
    <row r="139" spans="2:17" x14ac:dyDescent="0.3">
      <c r="B139" s="10">
        <v>43191</v>
      </c>
      <c r="C139" s="17"/>
      <c r="D139" s="4"/>
      <c r="E139" s="4"/>
      <c r="F139" s="4"/>
      <c r="G139" s="4"/>
      <c r="H139" s="4" t="s">
        <v>322</v>
      </c>
      <c r="I139" s="4"/>
      <c r="J139" s="5">
        <v>1</v>
      </c>
      <c r="K139" s="4"/>
      <c r="L139" s="13" t="s">
        <v>226</v>
      </c>
      <c r="M139" s="4"/>
      <c r="N139" s="45"/>
      <c r="O139" s="44" t="s">
        <v>496</v>
      </c>
    </row>
    <row r="140" spans="2:17" x14ac:dyDescent="0.3">
      <c r="B140" s="10">
        <v>43191</v>
      </c>
      <c r="C140" s="17"/>
      <c r="D140" s="4"/>
      <c r="E140" s="4"/>
      <c r="F140" s="4"/>
      <c r="G140" s="4"/>
      <c r="H140" s="4" t="s">
        <v>323</v>
      </c>
      <c r="I140" s="4"/>
      <c r="J140" s="5">
        <v>1</v>
      </c>
      <c r="K140" s="4"/>
      <c r="L140" s="13" t="s">
        <v>226</v>
      </c>
      <c r="M140" s="4"/>
      <c r="N140" s="45"/>
      <c r="O140" s="44" t="s">
        <v>496</v>
      </c>
    </row>
    <row r="141" spans="2:17" x14ac:dyDescent="0.3">
      <c r="B141" s="68">
        <v>43230</v>
      </c>
      <c r="C141" s="69"/>
      <c r="D141" s="70">
        <v>300640</v>
      </c>
      <c r="E141" s="70"/>
      <c r="F141" s="70" t="s">
        <v>324</v>
      </c>
      <c r="G141" s="70"/>
      <c r="H141" s="71" t="s">
        <v>325</v>
      </c>
      <c r="I141" s="70"/>
      <c r="J141" s="72">
        <v>137.59</v>
      </c>
      <c r="K141" s="70"/>
      <c r="L141" s="71" t="s">
        <v>326</v>
      </c>
      <c r="M141" s="70"/>
      <c r="N141" s="45"/>
      <c r="O141" s="44" t="s">
        <v>496</v>
      </c>
    </row>
    <row r="142" spans="2:17" ht="22.2" customHeight="1" x14ac:dyDescent="0.3">
      <c r="B142" s="183">
        <v>43293</v>
      </c>
      <c r="C142" s="184"/>
      <c r="D142" s="185">
        <v>300743</v>
      </c>
      <c r="E142" s="185"/>
      <c r="F142" s="185" t="s">
        <v>290</v>
      </c>
      <c r="G142" s="185"/>
      <c r="H142" s="186" t="s">
        <v>327</v>
      </c>
      <c r="I142" s="185"/>
      <c r="J142" s="187">
        <v>392</v>
      </c>
      <c r="K142" s="185"/>
      <c r="L142" s="186" t="s">
        <v>292</v>
      </c>
      <c r="M142" s="70"/>
      <c r="N142" s="257">
        <f>+J142*1.5</f>
        <v>588</v>
      </c>
      <c r="O142" s="44" t="s">
        <v>358</v>
      </c>
    </row>
    <row r="143" spans="2:17" x14ac:dyDescent="0.3">
      <c r="B143" s="183">
        <v>43265</v>
      </c>
      <c r="C143" s="184"/>
      <c r="D143" s="185">
        <v>300713</v>
      </c>
      <c r="E143" s="185"/>
      <c r="F143" s="764" t="s">
        <v>318</v>
      </c>
      <c r="G143" s="185"/>
      <c r="H143" s="765" t="s">
        <v>328</v>
      </c>
      <c r="I143" s="185"/>
      <c r="J143" s="187"/>
      <c r="K143" s="185"/>
      <c r="L143" s="765" t="s">
        <v>329</v>
      </c>
      <c r="M143" s="70"/>
      <c r="N143" s="45"/>
      <c r="O143" s="44"/>
    </row>
    <row r="144" spans="2:17" ht="30.75" customHeight="1" x14ac:dyDescent="0.3">
      <c r="B144" s="183">
        <v>43317</v>
      </c>
      <c r="C144" s="184"/>
      <c r="D144" s="185">
        <v>300757</v>
      </c>
      <c r="E144" s="185"/>
      <c r="F144" s="764"/>
      <c r="G144" s="185"/>
      <c r="H144" s="765"/>
      <c r="I144" s="185"/>
      <c r="J144" s="187">
        <v>4366</v>
      </c>
      <c r="K144" s="185"/>
      <c r="L144" s="765"/>
      <c r="M144" s="70"/>
      <c r="N144" s="292">
        <f>+J144*1.5</f>
        <v>6549</v>
      </c>
      <c r="O144" s="109" t="s">
        <v>358</v>
      </c>
    </row>
    <row r="145" spans="2:15" ht="30.75" customHeight="1" x14ac:dyDescent="0.3">
      <c r="B145" s="68">
        <v>43413</v>
      </c>
      <c r="C145" s="69"/>
      <c r="D145" s="70">
        <v>300804</v>
      </c>
      <c r="E145" s="70"/>
      <c r="F145" s="247" t="s">
        <v>318</v>
      </c>
      <c r="G145" s="70"/>
      <c r="H145" s="248" t="s">
        <v>330</v>
      </c>
      <c r="I145" s="70"/>
      <c r="J145" s="379">
        <v>159</v>
      </c>
      <c r="K145" s="70"/>
      <c r="L145" s="248" t="s">
        <v>331</v>
      </c>
      <c r="M145" s="70"/>
      <c r="N145" s="257"/>
      <c r="O145" s="44" t="s">
        <v>496</v>
      </c>
    </row>
    <row r="146" spans="2:15" s="111" customFormat="1" ht="19.5" customHeight="1" x14ac:dyDescent="0.25">
      <c r="B146" s="245">
        <v>43431</v>
      </c>
      <c r="C146" s="246"/>
      <c r="D146" s="110"/>
      <c r="E146" s="110"/>
      <c r="F146" s="247" t="s">
        <v>41</v>
      </c>
      <c r="G146" s="110"/>
      <c r="H146" s="248" t="s">
        <v>332</v>
      </c>
      <c r="I146" s="110"/>
      <c r="J146" s="249">
        <f>39.99*2</f>
        <v>79.98</v>
      </c>
      <c r="K146" s="110"/>
      <c r="L146" s="248" t="s">
        <v>333</v>
      </c>
      <c r="M146" s="110"/>
      <c r="N146" s="45"/>
      <c r="O146" s="44" t="s">
        <v>496</v>
      </c>
    </row>
    <row r="147" spans="2:15" s="111" customFormat="1" ht="32.25" customHeight="1" x14ac:dyDescent="0.25">
      <c r="B147" s="245">
        <v>43445</v>
      </c>
      <c r="C147" s="246"/>
      <c r="D147" s="110"/>
      <c r="E147" s="110"/>
      <c r="F147" s="247" t="s">
        <v>41</v>
      </c>
      <c r="G147" s="110"/>
      <c r="H147" s="248" t="s">
        <v>334</v>
      </c>
      <c r="I147" s="110"/>
      <c r="J147" s="249">
        <v>24.99</v>
      </c>
      <c r="K147" s="110"/>
      <c r="L147" s="248" t="s">
        <v>333</v>
      </c>
      <c r="M147" s="110"/>
      <c r="N147" s="45"/>
      <c r="O147" s="44" t="s">
        <v>496</v>
      </c>
    </row>
    <row r="148" spans="2:15" s="111" customFormat="1" ht="25.5" customHeight="1" x14ac:dyDescent="0.25">
      <c r="B148" s="245">
        <v>43445</v>
      </c>
      <c r="C148" s="246"/>
      <c r="D148" s="110"/>
      <c r="E148" s="110"/>
      <c r="F148" s="247" t="s">
        <v>41</v>
      </c>
      <c r="G148" s="110"/>
      <c r="H148" s="248" t="s">
        <v>335</v>
      </c>
      <c r="I148" s="110"/>
      <c r="J148" s="249">
        <v>24.99</v>
      </c>
      <c r="K148" s="110"/>
      <c r="L148" s="248" t="s">
        <v>333</v>
      </c>
      <c r="M148" s="110"/>
      <c r="N148" s="45"/>
      <c r="O148" s="44" t="s">
        <v>496</v>
      </c>
    </row>
    <row r="149" spans="2:15" s="111" customFormat="1" ht="19.5" customHeight="1" x14ac:dyDescent="0.25">
      <c r="B149" s="245">
        <v>43489</v>
      </c>
      <c r="C149" s="246"/>
      <c r="D149" s="110"/>
      <c r="E149" s="110"/>
      <c r="F149" s="247" t="s">
        <v>41</v>
      </c>
      <c r="G149" s="110"/>
      <c r="H149" s="248" t="s">
        <v>336</v>
      </c>
      <c r="I149" s="110"/>
      <c r="J149" s="249">
        <v>56.57</v>
      </c>
      <c r="K149" s="110"/>
      <c r="L149" s="248" t="s">
        <v>337</v>
      </c>
      <c r="M149" s="110"/>
      <c r="N149" s="45"/>
      <c r="O149" s="44" t="s">
        <v>496</v>
      </c>
    </row>
    <row r="150" spans="2:15" s="111" customFormat="1" ht="23.25" customHeight="1" x14ac:dyDescent="0.25">
      <c r="B150" s="219">
        <v>43444</v>
      </c>
      <c r="C150" s="220"/>
      <c r="D150" s="221"/>
      <c r="E150" s="221"/>
      <c r="F150" s="222" t="s">
        <v>296</v>
      </c>
      <c r="G150" s="221"/>
      <c r="H150" s="223" t="s">
        <v>338</v>
      </c>
      <c r="I150" s="221"/>
      <c r="J150" s="224">
        <v>435</v>
      </c>
      <c r="K150" s="221"/>
      <c r="L150" s="222" t="s">
        <v>339</v>
      </c>
      <c r="M150" s="110"/>
      <c r="N150" s="257">
        <f>+J150*1.5</f>
        <v>652.5</v>
      </c>
      <c r="O150" s="44" t="s">
        <v>358</v>
      </c>
    </row>
    <row r="151" spans="2:15" s="111" customFormat="1" ht="29.4" customHeight="1" x14ac:dyDescent="0.3">
      <c r="B151" s="338">
        <v>44659</v>
      </c>
      <c r="C151" s="339"/>
      <c r="D151" s="340"/>
      <c r="E151" s="340"/>
      <c r="F151" s="340" t="s">
        <v>387</v>
      </c>
      <c r="G151" s="340"/>
      <c r="H151" s="341" t="s">
        <v>388</v>
      </c>
      <c r="I151" s="342"/>
      <c r="J151" s="343">
        <f>134.35+30+45.6+14.95+24.95</f>
        <v>249.84999999999997</v>
      </c>
      <c r="K151" s="344"/>
      <c r="L151" s="340" t="s">
        <v>226</v>
      </c>
      <c r="M151" s="291"/>
      <c r="N151" s="290"/>
      <c r="O151" s="109" t="s">
        <v>496</v>
      </c>
    </row>
    <row r="152" spans="2:15" s="111" customFormat="1" ht="29.4" customHeight="1" x14ac:dyDescent="0.25">
      <c r="B152" s="338">
        <v>45138</v>
      </c>
      <c r="C152" s="339"/>
      <c r="D152" s="340">
        <v>4879</v>
      </c>
      <c r="E152" s="340"/>
      <c r="F152" s="340" t="s">
        <v>427</v>
      </c>
      <c r="G152" s="340"/>
      <c r="H152" s="341" t="s">
        <v>428</v>
      </c>
      <c r="I152" s="342"/>
      <c r="J152" s="343">
        <v>35.1</v>
      </c>
      <c r="K152" s="344"/>
      <c r="L152" s="340" t="s">
        <v>429</v>
      </c>
      <c r="M152" s="320"/>
      <c r="N152" s="45">
        <v>0</v>
      </c>
      <c r="O152" s="44" t="s">
        <v>496</v>
      </c>
    </row>
    <row r="153" spans="2:15" ht="30.6" x14ac:dyDescent="0.3">
      <c r="B153" s="10">
        <v>45168</v>
      </c>
      <c r="C153" s="17"/>
      <c r="D153" s="4" t="s">
        <v>433</v>
      </c>
      <c r="E153" s="4"/>
      <c r="F153" s="4" t="s">
        <v>434</v>
      </c>
      <c r="G153" s="4"/>
      <c r="H153" s="73" t="s">
        <v>435</v>
      </c>
      <c r="I153" s="4"/>
      <c r="J153" s="5">
        <v>60.2</v>
      </c>
      <c r="K153" s="4"/>
      <c r="L153" s="71" t="s">
        <v>436</v>
      </c>
      <c r="M153" s="4"/>
      <c r="N153" s="45"/>
      <c r="O153" s="44" t="s">
        <v>496</v>
      </c>
    </row>
    <row r="154" spans="2:15" x14ac:dyDescent="0.3">
      <c r="B154" s="154">
        <v>45258</v>
      </c>
      <c r="C154" s="155"/>
      <c r="D154" s="152" t="s">
        <v>438</v>
      </c>
      <c r="E154" s="152"/>
      <c r="F154" s="152" t="s">
        <v>439</v>
      </c>
      <c r="G154" s="152"/>
      <c r="H154" s="171" t="s">
        <v>446</v>
      </c>
      <c r="I154" s="152"/>
      <c r="J154" s="153">
        <v>760</v>
      </c>
      <c r="K154" s="152"/>
      <c r="L154" s="186" t="s">
        <v>226</v>
      </c>
      <c r="M154" s="4"/>
      <c r="N154" s="290">
        <f>J154*1.1</f>
        <v>836.00000000000011</v>
      </c>
      <c r="O154" s="109" t="s">
        <v>498</v>
      </c>
    </row>
    <row r="155" spans="2:15" x14ac:dyDescent="0.3">
      <c r="B155" s="154">
        <v>45258</v>
      </c>
      <c r="C155" s="155"/>
      <c r="D155" s="152" t="s">
        <v>438</v>
      </c>
      <c r="E155" s="152"/>
      <c r="F155" s="152" t="s">
        <v>439</v>
      </c>
      <c r="G155" s="152"/>
      <c r="H155" s="171" t="s">
        <v>447</v>
      </c>
      <c r="I155" s="152"/>
      <c r="J155" s="153">
        <v>1340</v>
      </c>
      <c r="K155" s="152"/>
      <c r="L155" s="186" t="s">
        <v>226</v>
      </c>
      <c r="M155" s="4"/>
      <c r="N155" s="290">
        <f t="shared" ref="N155:N159" si="9">J155*1.1</f>
        <v>1474.0000000000002</v>
      </c>
      <c r="O155" s="109" t="s">
        <v>498</v>
      </c>
    </row>
    <row r="156" spans="2:15" ht="62.4" x14ac:dyDescent="0.3">
      <c r="B156" s="154">
        <v>45258</v>
      </c>
      <c r="C156" s="155"/>
      <c r="D156" s="152" t="s">
        <v>438</v>
      </c>
      <c r="E156" s="152"/>
      <c r="F156" s="152" t="s">
        <v>439</v>
      </c>
      <c r="G156" s="152"/>
      <c r="H156" s="345" t="s">
        <v>448</v>
      </c>
      <c r="I156" s="152"/>
      <c r="J156" s="153">
        <v>1980</v>
      </c>
      <c r="K156" s="152"/>
      <c r="L156" s="186" t="s">
        <v>226</v>
      </c>
      <c r="M156" s="4"/>
      <c r="N156" s="290">
        <f t="shared" si="9"/>
        <v>2178</v>
      </c>
      <c r="O156" s="109" t="s">
        <v>498</v>
      </c>
    </row>
    <row r="157" spans="2:15" x14ac:dyDescent="0.3">
      <c r="B157" s="154">
        <v>45258</v>
      </c>
      <c r="C157" s="155"/>
      <c r="D157" s="152" t="s">
        <v>438</v>
      </c>
      <c r="E157" s="152"/>
      <c r="F157" s="152" t="s">
        <v>439</v>
      </c>
      <c r="G157" s="152"/>
      <c r="H157" s="171" t="s">
        <v>449</v>
      </c>
      <c r="I157" s="152"/>
      <c r="J157" s="153">
        <v>760</v>
      </c>
      <c r="K157" s="152"/>
      <c r="L157" s="186" t="s">
        <v>226</v>
      </c>
      <c r="M157" s="4"/>
      <c r="N157" s="290">
        <f t="shared" si="9"/>
        <v>836.00000000000011</v>
      </c>
      <c r="O157" s="109" t="s">
        <v>498</v>
      </c>
    </row>
    <row r="158" spans="2:15" x14ac:dyDescent="0.3">
      <c r="B158" s="154">
        <v>45258</v>
      </c>
      <c r="C158" s="155"/>
      <c r="D158" s="152" t="s">
        <v>438</v>
      </c>
      <c r="E158" s="152"/>
      <c r="F158" s="152" t="s">
        <v>439</v>
      </c>
      <c r="G158" s="152"/>
      <c r="H158" s="171" t="s">
        <v>450</v>
      </c>
      <c r="I158" s="152"/>
      <c r="J158" s="153">
        <v>980</v>
      </c>
      <c r="K158" s="152"/>
      <c r="L158" s="186" t="s">
        <v>226</v>
      </c>
      <c r="M158" s="4"/>
      <c r="N158" s="290">
        <f t="shared" si="9"/>
        <v>1078</v>
      </c>
      <c r="O158" s="109" t="s">
        <v>498</v>
      </c>
    </row>
    <row r="159" spans="2:15" x14ac:dyDescent="0.3">
      <c r="B159" s="154">
        <v>45258</v>
      </c>
      <c r="C159" s="155"/>
      <c r="D159" s="152" t="s">
        <v>438</v>
      </c>
      <c r="E159" s="152"/>
      <c r="F159" s="152" t="s">
        <v>439</v>
      </c>
      <c r="G159" s="152"/>
      <c r="H159" s="171" t="s">
        <v>451</v>
      </c>
      <c r="I159" s="152"/>
      <c r="J159" s="153">
        <v>480</v>
      </c>
      <c r="K159" s="152"/>
      <c r="L159" s="186" t="s">
        <v>226</v>
      </c>
      <c r="M159" s="4"/>
      <c r="N159" s="290">
        <f t="shared" si="9"/>
        <v>528</v>
      </c>
      <c r="O159" s="109" t="s">
        <v>498</v>
      </c>
    </row>
    <row r="160" spans="2:15" ht="30.6" x14ac:dyDescent="0.3">
      <c r="B160" s="193">
        <v>45372</v>
      </c>
      <c r="C160" s="197"/>
      <c r="D160" s="191" t="s">
        <v>453</v>
      </c>
      <c r="E160" s="191"/>
      <c r="F160" s="191" t="s">
        <v>452</v>
      </c>
      <c r="G160" s="191"/>
      <c r="H160" s="352" t="s">
        <v>465</v>
      </c>
      <c r="I160" s="191"/>
      <c r="J160" s="192">
        <v>1980.5</v>
      </c>
      <c r="K160" s="191"/>
      <c r="L160" s="353" t="s">
        <v>292</v>
      </c>
      <c r="N160" s="475">
        <v>1980.5</v>
      </c>
      <c r="O160" s="109" t="s">
        <v>498</v>
      </c>
    </row>
    <row r="161" spans="2:15" ht="31.2" x14ac:dyDescent="0.3">
      <c r="B161" s="193">
        <v>45632</v>
      </c>
      <c r="C161" s="253"/>
      <c r="D161" s="191" t="s">
        <v>477</v>
      </c>
      <c r="E161" s="253"/>
      <c r="F161" s="191" t="s">
        <v>296</v>
      </c>
      <c r="G161" s="253"/>
      <c r="H161" s="368" t="s">
        <v>478</v>
      </c>
      <c r="I161" s="253"/>
      <c r="J161" s="192">
        <v>950</v>
      </c>
      <c r="K161" s="253"/>
      <c r="L161" s="353" t="s">
        <v>479</v>
      </c>
      <c r="N161" s="290">
        <f t="shared" ref="N161:N166" si="10">J161</f>
        <v>950</v>
      </c>
      <c r="O161" s="44" t="s">
        <v>394</v>
      </c>
    </row>
    <row r="162" spans="2:15" x14ac:dyDescent="0.3">
      <c r="B162" s="193">
        <v>45632</v>
      </c>
      <c r="C162" s="253"/>
      <c r="D162" s="191" t="s">
        <v>477</v>
      </c>
      <c r="E162" s="253"/>
      <c r="F162" s="191" t="s">
        <v>296</v>
      </c>
      <c r="G162" s="253"/>
      <c r="H162" s="368" t="s">
        <v>480</v>
      </c>
      <c r="I162" s="253"/>
      <c r="J162" s="192">
        <v>4250</v>
      </c>
      <c r="K162" s="253"/>
      <c r="L162" s="353" t="s">
        <v>479</v>
      </c>
      <c r="N162" s="290">
        <f t="shared" si="10"/>
        <v>4250</v>
      </c>
      <c r="O162" s="44" t="s">
        <v>394</v>
      </c>
    </row>
    <row r="163" spans="2:15" x14ac:dyDescent="0.3">
      <c r="B163" s="154">
        <v>45620</v>
      </c>
      <c r="C163" s="171"/>
      <c r="D163" s="152" t="s">
        <v>474</v>
      </c>
      <c r="E163" s="171"/>
      <c r="F163" s="152" t="s">
        <v>472</v>
      </c>
      <c r="G163" s="171"/>
      <c r="H163" s="345" t="s">
        <v>483</v>
      </c>
      <c r="I163" s="171"/>
      <c r="J163" s="153">
        <v>344</v>
      </c>
      <c r="K163" s="171"/>
      <c r="L163" s="186" t="s">
        <v>484</v>
      </c>
      <c r="N163" s="290">
        <f t="shared" si="10"/>
        <v>344</v>
      </c>
      <c r="O163" s="44" t="s">
        <v>394</v>
      </c>
    </row>
    <row r="164" spans="2:15" x14ac:dyDescent="0.3">
      <c r="B164" s="354">
        <v>45621</v>
      </c>
      <c r="C164" s="371"/>
      <c r="D164" s="355" t="s">
        <v>474</v>
      </c>
      <c r="E164" s="371"/>
      <c r="F164" s="355" t="s">
        <v>472</v>
      </c>
      <c r="G164" s="371"/>
      <c r="H164" s="372" t="s">
        <v>485</v>
      </c>
      <c r="I164" s="371"/>
      <c r="J164" s="356">
        <v>169</v>
      </c>
      <c r="K164" s="371"/>
      <c r="L164" s="357" t="s">
        <v>225</v>
      </c>
      <c r="N164" s="290"/>
      <c r="O164" s="44" t="s">
        <v>394</v>
      </c>
    </row>
    <row r="165" spans="2:15" x14ac:dyDescent="0.3">
      <c r="B165" s="354">
        <v>45621</v>
      </c>
      <c r="C165" s="371"/>
      <c r="D165" s="355" t="s">
        <v>474</v>
      </c>
      <c r="E165" s="371"/>
      <c r="F165" s="355" t="s">
        <v>472</v>
      </c>
      <c r="G165" s="371"/>
      <c r="H165" s="372" t="s">
        <v>486</v>
      </c>
      <c r="I165" s="371"/>
      <c r="J165" s="356">
        <v>98</v>
      </c>
      <c r="K165" s="371"/>
      <c r="L165" s="357" t="s">
        <v>487</v>
      </c>
      <c r="N165" s="290"/>
      <c r="O165" s="44" t="s">
        <v>394</v>
      </c>
    </row>
    <row r="166" spans="2:15" x14ac:dyDescent="0.3">
      <c r="B166" s="154">
        <v>45589</v>
      </c>
      <c r="C166" s="171"/>
      <c r="D166" s="152" t="s">
        <v>494</v>
      </c>
      <c r="E166" s="171"/>
      <c r="F166" s="152" t="s">
        <v>344</v>
      </c>
      <c r="G166" s="171"/>
      <c r="H166" s="345" t="s">
        <v>495</v>
      </c>
      <c r="I166" s="171"/>
      <c r="J166" s="153">
        <v>930</v>
      </c>
      <c r="K166" s="171"/>
      <c r="L166" s="186" t="s">
        <v>436</v>
      </c>
      <c r="N166" s="290">
        <f t="shared" si="10"/>
        <v>930</v>
      </c>
      <c r="O166" s="44" t="s">
        <v>394</v>
      </c>
    </row>
    <row r="167" spans="2:15" x14ac:dyDescent="0.3">
      <c r="B167" s="214">
        <v>45520</v>
      </c>
      <c r="C167" s="256"/>
      <c r="D167" s="217"/>
      <c r="E167" s="256"/>
      <c r="F167" s="217" t="s">
        <v>471</v>
      </c>
      <c r="G167" s="256"/>
      <c r="H167" s="369" t="s">
        <v>481</v>
      </c>
      <c r="I167" s="256"/>
      <c r="J167" s="213">
        <v>267</v>
      </c>
      <c r="K167" s="256"/>
      <c r="L167" s="370" t="s">
        <v>482</v>
      </c>
      <c r="N167" s="290">
        <f t="shared" ref="N167" si="11">J167</f>
        <v>267</v>
      </c>
      <c r="O167" s="44" t="s">
        <v>394</v>
      </c>
    </row>
    <row r="168" spans="2:15" x14ac:dyDescent="0.3">
      <c r="B168" s="154">
        <v>45632</v>
      </c>
      <c r="C168" s="171"/>
      <c r="D168" s="152" t="s">
        <v>541</v>
      </c>
      <c r="E168" s="171"/>
      <c r="F168" s="152" t="s">
        <v>296</v>
      </c>
      <c r="G168" s="171"/>
      <c r="H168" s="345" t="s">
        <v>488</v>
      </c>
      <c r="I168" s="171"/>
      <c r="J168" s="153">
        <v>900</v>
      </c>
      <c r="K168" s="171"/>
      <c r="L168" s="186" t="s">
        <v>489</v>
      </c>
      <c r="N168" s="290">
        <v>900</v>
      </c>
      <c r="O168" s="44" t="s">
        <v>394</v>
      </c>
    </row>
    <row r="169" spans="2:15" x14ac:dyDescent="0.3">
      <c r="B169" s="214"/>
      <c r="C169" s="256"/>
      <c r="D169" s="217"/>
      <c r="E169" s="256"/>
      <c r="F169" s="217"/>
      <c r="G169" s="256"/>
      <c r="H169" s="369"/>
      <c r="I169" s="256"/>
      <c r="J169" s="213"/>
      <c r="K169" s="256"/>
      <c r="L169" s="370"/>
      <c r="M169" s="371"/>
      <c r="N169" s="680"/>
      <c r="O169" s="646"/>
    </row>
    <row r="170" spans="2:15" x14ac:dyDescent="0.3">
      <c r="B170" s="154">
        <v>45806</v>
      </c>
      <c r="C170" s="171"/>
      <c r="D170" s="152" t="s">
        <v>525</v>
      </c>
      <c r="E170" s="171"/>
      <c r="F170" s="152" t="s">
        <v>296</v>
      </c>
      <c r="G170" s="171"/>
      <c r="H170" s="345" t="s">
        <v>526</v>
      </c>
      <c r="I170" s="171"/>
      <c r="J170" s="153">
        <v>6689</v>
      </c>
      <c r="K170" s="171"/>
      <c r="L170" s="186" t="s">
        <v>226</v>
      </c>
      <c r="M170" s="171"/>
      <c r="N170" s="647">
        <v>6689</v>
      </c>
      <c r="O170" s="646" t="s">
        <v>394</v>
      </c>
    </row>
    <row r="171" spans="2:15" x14ac:dyDescent="0.3">
      <c r="B171" s="214"/>
      <c r="C171" s="256"/>
      <c r="D171" s="217"/>
      <c r="E171" s="256"/>
      <c r="F171" s="217"/>
      <c r="G171" s="256"/>
      <c r="H171" s="369"/>
      <c r="I171" s="256"/>
      <c r="J171" s="213"/>
      <c r="K171" s="256"/>
      <c r="L171" s="370"/>
      <c r="M171" s="256"/>
      <c r="N171" s="647"/>
      <c r="O171" s="646"/>
    </row>
    <row r="172" spans="2:15" x14ac:dyDescent="0.3">
      <c r="B172" s="214" t="s">
        <v>347</v>
      </c>
      <c r="C172" s="256"/>
      <c r="D172" s="217" t="s">
        <v>533</v>
      </c>
      <c r="E172" s="256"/>
      <c r="F172" s="217" t="s">
        <v>452</v>
      </c>
      <c r="G172" s="256"/>
      <c r="H172" s="369" t="s">
        <v>534</v>
      </c>
      <c r="I172" s="256"/>
      <c r="J172" s="213">
        <v>21733.33</v>
      </c>
      <c r="K172" s="256"/>
      <c r="L172" s="370" t="s">
        <v>226</v>
      </c>
      <c r="M172" s="256"/>
      <c r="N172" s="647">
        <v>21733.33</v>
      </c>
      <c r="O172" s="646" t="s">
        <v>394</v>
      </c>
    </row>
    <row r="173" spans="2:15" x14ac:dyDescent="0.3">
      <c r="B173" s="154">
        <v>45961</v>
      </c>
      <c r="C173" s="171"/>
      <c r="D173" s="152" t="s">
        <v>557</v>
      </c>
      <c r="E173" s="171"/>
      <c r="F173" s="152" t="s">
        <v>543</v>
      </c>
      <c r="G173" s="171"/>
      <c r="H173" s="345" t="s">
        <v>556</v>
      </c>
      <c r="I173" s="171"/>
      <c r="J173" s="153">
        <v>32074.9</v>
      </c>
      <c r="K173" s="171"/>
      <c r="L173" s="186" t="s">
        <v>226</v>
      </c>
      <c r="M173" s="171"/>
      <c r="N173" s="356">
        <v>32074.9</v>
      </c>
      <c r="O173" s="646" t="s">
        <v>394</v>
      </c>
    </row>
    <row r="174" spans="2:15" ht="16.2" thickBot="1" x14ac:dyDescent="0.35">
      <c r="B174" s="81" t="s">
        <v>340</v>
      </c>
      <c r="C174" s="82"/>
      <c r="D174" s="82"/>
      <c r="E174" s="83"/>
      <c r="F174" s="84"/>
      <c r="G174" s="84"/>
      <c r="H174" s="84"/>
      <c r="I174" s="84"/>
      <c r="J174" s="85">
        <f>SUM(J128:J173)</f>
        <v>103064.70999999999</v>
      </c>
      <c r="K174" s="85"/>
      <c r="L174" s="84"/>
      <c r="M174" s="84"/>
      <c r="N174" s="85">
        <f>SUM(N128:N173)</f>
        <v>109742.29749999999</v>
      </c>
      <c r="O174" s="86"/>
    </row>
    <row r="175" spans="2:15" ht="16.2" thickTop="1" x14ac:dyDescent="0.3">
      <c r="B175" s="15"/>
      <c r="N175" s="43"/>
      <c r="O175" s="44"/>
    </row>
    <row r="176" spans="2:15" x14ac:dyDescent="0.3">
      <c r="B176" s="15"/>
      <c r="N176" s="43"/>
      <c r="O176" s="44"/>
    </row>
    <row r="177" spans="2:15" ht="16.2" thickBot="1" x14ac:dyDescent="0.35">
      <c r="B177" s="126" t="s">
        <v>6</v>
      </c>
      <c r="C177" s="127"/>
      <c r="D177" s="127"/>
      <c r="E177" s="127"/>
      <c r="F177" s="127"/>
      <c r="G177" s="127"/>
      <c r="H177" s="127"/>
      <c r="I177" s="127"/>
      <c r="J177" s="128">
        <f>+J174+J124+J101+J58+J51+J42</f>
        <v>277694.96000000002</v>
      </c>
      <c r="K177" s="127"/>
      <c r="L177" s="127"/>
      <c r="M177" s="127"/>
      <c r="N177" s="128">
        <f>+N174+N124+N101+N58+N51+N42</f>
        <v>508137.70400000003</v>
      </c>
      <c r="O177" s="129"/>
    </row>
    <row r="178" spans="2:15" x14ac:dyDescent="0.3">
      <c r="B178" s="130"/>
      <c r="C178" s="131"/>
      <c r="D178" s="131"/>
      <c r="E178" s="131"/>
      <c r="F178" s="131"/>
      <c r="G178" s="131"/>
      <c r="H178" s="131"/>
      <c r="I178" s="131"/>
      <c r="J178" s="131"/>
      <c r="K178" s="131"/>
      <c r="L178" s="131"/>
      <c r="M178" s="131"/>
      <c r="N178" s="132"/>
      <c r="O178" s="133"/>
    </row>
    <row r="179" spans="2:15" x14ac:dyDescent="0.3">
      <c r="B179" s="19" t="s">
        <v>443</v>
      </c>
      <c r="N179" s="43"/>
      <c r="O179" s="44"/>
    </row>
    <row r="180" spans="2:15" x14ac:dyDescent="0.3">
      <c r="B180" s="373">
        <v>46023</v>
      </c>
      <c r="C180" s="374"/>
      <c r="D180" s="375" t="s">
        <v>542</v>
      </c>
      <c r="E180" s="375"/>
      <c r="F180" s="375" t="s">
        <v>543</v>
      </c>
      <c r="G180" s="375"/>
      <c r="H180" s="376" t="s">
        <v>544</v>
      </c>
      <c r="I180" s="375"/>
      <c r="J180" s="377">
        <v>32074.9</v>
      </c>
      <c r="K180" s="375"/>
      <c r="L180" s="378" t="s">
        <v>545</v>
      </c>
      <c r="M180" s="4"/>
      <c r="N180" s="43">
        <v>32074.9</v>
      </c>
      <c r="O180" s="44"/>
    </row>
    <row r="181" spans="2:15" x14ac:dyDescent="0.3">
      <c r="B181" s="15"/>
      <c r="N181" s="43"/>
      <c r="O181" s="44"/>
    </row>
    <row r="182" spans="2:15" x14ac:dyDescent="0.3">
      <c r="B182" s="19" t="s">
        <v>69</v>
      </c>
      <c r="N182" s="43"/>
      <c r="O182" s="44"/>
    </row>
    <row r="183" spans="2:15" x14ac:dyDescent="0.3">
      <c r="B183" s="10">
        <v>34151</v>
      </c>
      <c r="C183" s="134"/>
      <c r="D183" s="12"/>
      <c r="E183" s="12"/>
      <c r="F183" s="13" t="s">
        <v>242</v>
      </c>
      <c r="G183" s="13"/>
      <c r="H183" s="13" t="s">
        <v>341</v>
      </c>
      <c r="I183" s="13"/>
      <c r="J183" s="135" t="s">
        <v>114</v>
      </c>
      <c r="K183" s="136"/>
      <c r="L183" s="13" t="s">
        <v>244</v>
      </c>
      <c r="M183" s="137">
        <v>41492</v>
      </c>
      <c r="N183" s="43"/>
      <c r="O183" s="44"/>
    </row>
    <row r="184" spans="2:15" x14ac:dyDescent="0.3">
      <c r="B184" s="10">
        <v>35916</v>
      </c>
      <c r="C184" s="134"/>
      <c r="D184" s="12">
        <v>514</v>
      </c>
      <c r="E184" s="12"/>
      <c r="F184" s="13" t="s">
        <v>342</v>
      </c>
      <c r="G184" s="13"/>
      <c r="H184" s="13" t="s">
        <v>110</v>
      </c>
      <c r="I184" s="13"/>
      <c r="J184" s="136"/>
      <c r="K184" s="136"/>
      <c r="L184" s="13" t="s">
        <v>343</v>
      </c>
      <c r="M184" s="137">
        <v>42094</v>
      </c>
      <c r="N184" s="43"/>
      <c r="O184" s="44"/>
    </row>
    <row r="185" spans="2:15" x14ac:dyDescent="0.3">
      <c r="B185" s="10">
        <v>36708</v>
      </c>
      <c r="C185" s="134"/>
      <c r="D185" s="12">
        <v>810</v>
      </c>
      <c r="E185" s="12"/>
      <c r="F185" s="13" t="s">
        <v>344</v>
      </c>
      <c r="G185" s="13"/>
      <c r="H185" s="13" t="s">
        <v>345</v>
      </c>
      <c r="I185" s="13"/>
      <c r="J185" s="136">
        <v>0</v>
      </c>
      <c r="K185" s="136"/>
      <c r="L185" s="13" t="s">
        <v>346</v>
      </c>
      <c r="M185" s="137">
        <v>41159</v>
      </c>
      <c r="N185" s="43"/>
      <c r="O185" s="44"/>
    </row>
    <row r="186" spans="2:15" x14ac:dyDescent="0.3">
      <c r="B186" s="10">
        <v>42331</v>
      </c>
      <c r="C186" s="11"/>
      <c r="D186" s="12">
        <v>300297</v>
      </c>
      <c r="E186" s="12"/>
      <c r="F186" s="13" t="s">
        <v>138</v>
      </c>
      <c r="G186" s="13"/>
      <c r="H186" s="13" t="s">
        <v>347</v>
      </c>
      <c r="I186" s="13"/>
      <c r="J186" s="136">
        <v>44.09</v>
      </c>
      <c r="K186" s="136"/>
      <c r="L186" s="13" t="s">
        <v>226</v>
      </c>
      <c r="M186" s="138">
        <v>43435</v>
      </c>
      <c r="N186" s="43"/>
      <c r="O186" s="44"/>
    </row>
    <row r="187" spans="2:15" x14ac:dyDescent="0.3">
      <c r="B187" s="10">
        <v>39065</v>
      </c>
      <c r="C187" s="65"/>
      <c r="D187" s="12">
        <v>501965</v>
      </c>
      <c r="E187" s="12"/>
      <c r="F187" s="13" t="s">
        <v>348</v>
      </c>
      <c r="G187" s="13"/>
      <c r="H187" s="13" t="s">
        <v>349</v>
      </c>
      <c r="I187" s="13"/>
      <c r="J187" s="136">
        <v>132</v>
      </c>
      <c r="K187" s="136"/>
      <c r="L187" s="13" t="s">
        <v>249</v>
      </c>
      <c r="M187" s="138">
        <v>43374</v>
      </c>
      <c r="N187" s="43"/>
      <c r="O187" s="44"/>
    </row>
    <row r="188" spans="2:15" x14ac:dyDescent="0.3">
      <c r="B188" s="10">
        <v>35612</v>
      </c>
      <c r="C188" s="65"/>
      <c r="D188" s="12">
        <v>407</v>
      </c>
      <c r="E188" s="12"/>
      <c r="F188" s="13" t="s">
        <v>113</v>
      </c>
      <c r="G188" s="13"/>
      <c r="H188" s="13" t="s">
        <v>350</v>
      </c>
      <c r="I188" s="13"/>
      <c r="J188" s="136">
        <v>1</v>
      </c>
      <c r="K188" s="136"/>
      <c r="L188" s="13" t="s">
        <v>244</v>
      </c>
      <c r="M188" s="13"/>
      <c r="N188" s="45"/>
      <c r="O188" s="44"/>
    </row>
    <row r="189" spans="2:15" x14ac:dyDescent="0.3">
      <c r="B189" s="10">
        <v>35916</v>
      </c>
      <c r="C189" s="65"/>
      <c r="D189" s="12">
        <v>514</v>
      </c>
      <c r="E189" s="12"/>
      <c r="F189" s="13" t="s">
        <v>342</v>
      </c>
      <c r="G189" s="13"/>
      <c r="H189" s="13" t="s">
        <v>110</v>
      </c>
      <c r="I189" s="13"/>
      <c r="J189" s="136">
        <v>1</v>
      </c>
      <c r="K189" s="136"/>
      <c r="L189" s="13" t="s">
        <v>351</v>
      </c>
      <c r="M189" s="113" t="s">
        <v>352</v>
      </c>
      <c r="N189" s="45"/>
      <c r="O189" s="44"/>
    </row>
    <row r="190" spans="2:15" x14ac:dyDescent="0.3">
      <c r="B190" s="10">
        <v>36990</v>
      </c>
      <c r="C190" s="65"/>
      <c r="D190" s="12">
        <v>500929</v>
      </c>
      <c r="E190" s="12"/>
      <c r="F190" s="13" t="s">
        <v>94</v>
      </c>
      <c r="G190" s="13"/>
      <c r="H190" s="13" t="s">
        <v>110</v>
      </c>
      <c r="I190" s="13"/>
      <c r="J190" s="136">
        <v>21.6</v>
      </c>
      <c r="K190" s="136"/>
      <c r="L190" s="13" t="s">
        <v>353</v>
      </c>
      <c r="M190" s="113" t="s">
        <v>352</v>
      </c>
      <c r="N190" s="45"/>
      <c r="O190" s="44"/>
    </row>
    <row r="191" spans="2:15" x14ac:dyDescent="0.3">
      <c r="B191" s="10">
        <v>36990</v>
      </c>
      <c r="C191" s="65"/>
      <c r="D191" s="12">
        <v>500929</v>
      </c>
      <c r="E191" s="12"/>
      <c r="F191" s="13" t="s">
        <v>94</v>
      </c>
      <c r="G191" s="13"/>
      <c r="H191" s="13" t="s">
        <v>110</v>
      </c>
      <c r="I191" s="13"/>
      <c r="J191" s="136">
        <v>21.6</v>
      </c>
      <c r="K191" s="136"/>
      <c r="L191" s="13" t="s">
        <v>354</v>
      </c>
      <c r="M191" s="113" t="s">
        <v>352</v>
      </c>
      <c r="N191" s="45"/>
      <c r="O191" s="44"/>
    </row>
    <row r="192" spans="2:15" x14ac:dyDescent="0.3">
      <c r="B192" s="10">
        <v>37259</v>
      </c>
      <c r="C192" s="65"/>
      <c r="D192" s="12"/>
      <c r="E192" s="12"/>
      <c r="F192" s="13" t="s">
        <v>113</v>
      </c>
      <c r="G192" s="13"/>
      <c r="H192" s="13" t="s">
        <v>110</v>
      </c>
      <c r="I192" s="13"/>
      <c r="J192" s="136">
        <v>18.8</v>
      </c>
      <c r="K192" s="136"/>
      <c r="L192" s="13" t="s">
        <v>353</v>
      </c>
      <c r="M192" s="113" t="s">
        <v>352</v>
      </c>
      <c r="N192" s="45"/>
      <c r="O192" s="44"/>
    </row>
    <row r="193" spans="2:15" x14ac:dyDescent="0.3">
      <c r="B193" s="10">
        <v>37259</v>
      </c>
      <c r="C193" s="65"/>
      <c r="D193" s="12"/>
      <c r="E193" s="12"/>
      <c r="F193" s="13" t="s">
        <v>113</v>
      </c>
      <c r="G193" s="13"/>
      <c r="H193" s="13" t="s">
        <v>110</v>
      </c>
      <c r="I193" s="13"/>
      <c r="J193" s="136">
        <v>18.8</v>
      </c>
      <c r="K193" s="136"/>
      <c r="L193" s="13" t="s">
        <v>283</v>
      </c>
      <c r="M193" s="113" t="s">
        <v>352</v>
      </c>
      <c r="N193" s="45"/>
      <c r="O193" s="44"/>
    </row>
    <row r="194" spans="2:15" x14ac:dyDescent="0.3">
      <c r="B194" s="10">
        <v>37259</v>
      </c>
      <c r="C194" s="65"/>
      <c r="D194" s="12"/>
      <c r="E194" s="12"/>
      <c r="F194" s="13" t="s">
        <v>113</v>
      </c>
      <c r="G194" s="13"/>
      <c r="H194" s="13" t="s">
        <v>350</v>
      </c>
      <c r="I194" s="13"/>
      <c r="J194" s="5">
        <v>1</v>
      </c>
      <c r="K194" s="5"/>
      <c r="L194" s="13" t="s">
        <v>179</v>
      </c>
      <c r="M194" s="13"/>
      <c r="N194" s="45"/>
      <c r="O194" s="44"/>
    </row>
    <row r="195" spans="2:15" ht="15" customHeight="1" x14ac:dyDescent="0.3">
      <c r="B195" s="10">
        <v>37966</v>
      </c>
      <c r="C195" s="65"/>
      <c r="D195" s="12">
        <v>501361</v>
      </c>
      <c r="E195" s="12"/>
      <c r="F195" s="13" t="s">
        <v>113</v>
      </c>
      <c r="G195" s="13"/>
      <c r="H195" s="13" t="s">
        <v>355</v>
      </c>
      <c r="I195" s="13"/>
      <c r="J195" s="5">
        <v>1</v>
      </c>
      <c r="K195" s="5"/>
      <c r="L195" s="13" t="s">
        <v>226</v>
      </c>
      <c r="M195" s="13"/>
      <c r="N195" s="45"/>
      <c r="O195" s="44"/>
    </row>
    <row r="196" spans="2:15" x14ac:dyDescent="0.3">
      <c r="B196" s="10">
        <v>39065</v>
      </c>
      <c r="C196" s="65"/>
      <c r="D196" s="12">
        <v>501965</v>
      </c>
      <c r="E196" s="12"/>
      <c r="F196" s="13" t="s">
        <v>113</v>
      </c>
      <c r="G196" s="13"/>
      <c r="H196" s="13" t="s">
        <v>350</v>
      </c>
      <c r="I196" s="13"/>
      <c r="J196" s="5">
        <v>210</v>
      </c>
      <c r="K196" s="5"/>
      <c r="L196" s="13" t="s">
        <v>249</v>
      </c>
      <c r="M196" s="4"/>
      <c r="N196" s="45"/>
      <c r="O196" s="44"/>
    </row>
    <row r="197" spans="2:15" x14ac:dyDescent="0.3">
      <c r="B197" s="10">
        <v>39065</v>
      </c>
      <c r="C197" s="65"/>
      <c r="D197" s="12">
        <v>501965</v>
      </c>
      <c r="E197" s="12"/>
      <c r="F197" s="13" t="s">
        <v>113</v>
      </c>
      <c r="G197" s="13"/>
      <c r="H197" s="13" t="s">
        <v>350</v>
      </c>
      <c r="I197" s="13"/>
      <c r="J197" s="5">
        <v>210</v>
      </c>
      <c r="K197" s="5"/>
      <c r="L197" s="13" t="s">
        <v>226</v>
      </c>
      <c r="M197" s="4"/>
      <c r="N197" s="45"/>
      <c r="O197" s="44"/>
    </row>
    <row r="198" spans="2:15" x14ac:dyDescent="0.3">
      <c r="B198" s="15"/>
      <c r="N198" s="139"/>
      <c r="O198" s="140"/>
    </row>
    <row r="199" spans="2:15" x14ac:dyDescent="0.3">
      <c r="B199" s="15"/>
      <c r="N199" s="139"/>
      <c r="O199" s="140"/>
    </row>
    <row r="200" spans="2:15" x14ac:dyDescent="0.3">
      <c r="B200" s="15"/>
      <c r="N200" s="139"/>
      <c r="O200" s="140"/>
    </row>
    <row r="201" spans="2:15" x14ac:dyDescent="0.3">
      <c r="B201" s="15"/>
      <c r="N201" s="139"/>
      <c r="O201" s="140"/>
    </row>
    <row r="202" spans="2:15" x14ac:dyDescent="0.3">
      <c r="B202" s="15"/>
      <c r="N202" s="139"/>
      <c r="O202" s="140"/>
    </row>
    <row r="203" spans="2:15" x14ac:dyDescent="0.3">
      <c r="B203" s="15"/>
      <c r="N203" s="139"/>
      <c r="O203" s="140"/>
    </row>
    <row r="204" spans="2:15" ht="16.2" thickBot="1" x14ac:dyDescent="0.35">
      <c r="B204" s="20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141"/>
      <c r="O204" s="115"/>
    </row>
  </sheetData>
  <autoFilter ref="A3:O39" xr:uid="{B23D6CEA-5EDE-43B0-A01F-2E00CA40193F}"/>
  <sortState xmlns:xlrd2="http://schemas.microsoft.com/office/spreadsheetml/2017/richdata2" ref="B145:O149">
    <sortCondition ref="B145"/>
  </sortState>
  <mergeCells count="5">
    <mergeCell ref="H135:H137"/>
    <mergeCell ref="L135:L137"/>
    <mergeCell ref="F143:F144"/>
    <mergeCell ref="H143:H144"/>
    <mergeCell ref="L143:L144"/>
  </mergeCells>
  <phoneticPr fontId="25" type="noConversion"/>
  <pageMargins left="0.74803149606299213" right="0.74803149606299213" top="0.98425196850393704" bottom="0.98425196850393704" header="0.51181102362204722" footer="0.51181102362204722"/>
  <pageSetup paperSize="9" scale="61" fitToHeight="0" orientation="landscape" r:id="rId1"/>
  <legacy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8DAED-D4A5-42C0-963A-1A8B2A0D4D8D}">
  <sheetPr>
    <tabColor theme="0" tint="-0.34998626667073579"/>
  </sheetPr>
  <dimension ref="B1:Q8"/>
  <sheetViews>
    <sheetView topLeftCell="F1" workbookViewId="0">
      <selection activeCell="J3" sqref="J3:J6"/>
    </sheetView>
  </sheetViews>
  <sheetFormatPr defaultRowHeight="15.6" x14ac:dyDescent="0.3"/>
  <cols>
    <col min="2" max="2" width="8.8984375" bestFit="1" customWidth="1"/>
    <col min="8" max="8" width="25.19921875" customWidth="1"/>
    <col min="10" max="10" width="9.3984375" bestFit="1" customWidth="1"/>
    <col min="12" max="12" width="15.69921875" customWidth="1"/>
    <col min="14" max="14" width="16.3984375" customWidth="1"/>
    <col min="15" max="15" width="32.59765625" customWidth="1"/>
    <col min="16" max="16" width="9.69921875" bestFit="1" customWidth="1"/>
  </cols>
  <sheetData>
    <row r="1" spans="2:17" s="423" customFormat="1" ht="13.8" x14ac:dyDescent="0.3">
      <c r="B1" s="424" t="s">
        <v>11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6"/>
      <c r="N1" s="427" t="s">
        <v>0</v>
      </c>
      <c r="O1" s="428"/>
    </row>
    <row r="2" spans="2:17" s="423" customFormat="1" ht="66.599999999999994" x14ac:dyDescent="0.3">
      <c r="B2" s="449" t="s">
        <v>12</v>
      </c>
      <c r="C2" s="450"/>
      <c r="D2" s="451" t="s">
        <v>13</v>
      </c>
      <c r="E2" s="451"/>
      <c r="F2" s="451" t="s">
        <v>14</v>
      </c>
      <c r="G2" s="451"/>
      <c r="H2" s="451" t="s">
        <v>15</v>
      </c>
      <c r="I2" s="451"/>
      <c r="J2" s="451" t="s">
        <v>442</v>
      </c>
      <c r="K2" s="451"/>
      <c r="L2" s="451" t="s">
        <v>16</v>
      </c>
      <c r="M2" s="452" t="s">
        <v>17</v>
      </c>
      <c r="N2" s="453" t="s">
        <v>3</v>
      </c>
      <c r="O2" s="454" t="s">
        <v>18</v>
      </c>
    </row>
    <row r="3" spans="2:17" s="429" customFormat="1" ht="19.2" customHeight="1" x14ac:dyDescent="0.25">
      <c r="B3" s="455"/>
      <c r="C3" s="456"/>
      <c r="D3" s="455"/>
      <c r="E3" s="455"/>
      <c r="F3" s="455"/>
      <c r="G3" s="455"/>
      <c r="H3" s="455" t="s">
        <v>87</v>
      </c>
      <c r="I3" s="455"/>
      <c r="J3" s="457">
        <v>1</v>
      </c>
      <c r="K3" s="457"/>
      <c r="L3" s="455"/>
      <c r="M3" s="458"/>
      <c r="N3" s="459">
        <v>141250</v>
      </c>
      <c r="O3" s="460" t="s">
        <v>506</v>
      </c>
      <c r="P3" s="431">
        <v>113000</v>
      </c>
      <c r="Q3" s="429" t="s">
        <v>400</v>
      </c>
    </row>
    <row r="4" spans="2:17" s="423" customFormat="1" ht="13.8" x14ac:dyDescent="0.3">
      <c r="B4" s="461">
        <v>39458</v>
      </c>
      <c r="C4" s="462"/>
      <c r="D4" s="463" t="s">
        <v>29</v>
      </c>
      <c r="E4" s="463"/>
      <c r="F4" s="463" t="s">
        <v>123</v>
      </c>
      <c r="G4" s="463"/>
      <c r="H4" s="463" t="s">
        <v>124</v>
      </c>
      <c r="I4" s="463"/>
      <c r="J4" s="464">
        <v>375.34</v>
      </c>
      <c r="K4" s="464"/>
      <c r="L4" s="463" t="s">
        <v>105</v>
      </c>
      <c r="M4" s="465"/>
      <c r="N4" s="466">
        <v>450.40799999999996</v>
      </c>
      <c r="O4" s="460" t="s">
        <v>395</v>
      </c>
    </row>
    <row r="5" spans="2:17" s="429" customFormat="1" ht="31.2" customHeight="1" x14ac:dyDescent="0.3">
      <c r="B5" s="467">
        <v>45002</v>
      </c>
      <c r="C5" s="468"/>
      <c r="D5" s="469"/>
      <c r="E5" s="469"/>
      <c r="F5" s="469" t="s">
        <v>386</v>
      </c>
      <c r="G5" s="469"/>
      <c r="H5" s="470" t="s">
        <v>385</v>
      </c>
      <c r="I5" s="471"/>
      <c r="J5" s="472">
        <v>2057</v>
      </c>
      <c r="K5" s="473"/>
      <c r="L5" s="469" t="s">
        <v>384</v>
      </c>
      <c r="M5" s="474"/>
      <c r="N5" s="475">
        <f>J5*1.25</f>
        <v>2571.25</v>
      </c>
      <c r="O5" s="476" t="s">
        <v>356</v>
      </c>
    </row>
    <row r="6" spans="2:17" s="423" customFormat="1" ht="13.8" x14ac:dyDescent="0.3">
      <c r="B6" s="477">
        <v>41040</v>
      </c>
      <c r="C6" s="478"/>
      <c r="D6" s="479">
        <v>502968</v>
      </c>
      <c r="E6" s="479"/>
      <c r="F6" s="480" t="s">
        <v>307</v>
      </c>
      <c r="G6" s="463"/>
      <c r="H6" s="480" t="s">
        <v>308</v>
      </c>
      <c r="I6" s="463"/>
      <c r="J6" s="464">
        <v>2333.14</v>
      </c>
      <c r="K6" s="463"/>
      <c r="L6" s="480" t="s">
        <v>203</v>
      </c>
      <c r="M6" s="465"/>
      <c r="N6" s="481">
        <f>+J6*1.75</f>
        <v>4082.9949999999999</v>
      </c>
      <c r="O6" s="460" t="s">
        <v>362</v>
      </c>
    </row>
    <row r="7" spans="2:17" s="423" customFormat="1" ht="13.8" x14ac:dyDescent="0.3">
      <c r="B7" s="744"/>
      <c r="C7" s="745"/>
      <c r="D7" s="746"/>
      <c r="E7" s="746"/>
      <c r="F7" s="747"/>
      <c r="G7" s="748"/>
      <c r="H7" s="747"/>
      <c r="I7" s="748"/>
      <c r="J7" s="749"/>
      <c r="K7" s="748"/>
      <c r="L7" s="747"/>
      <c r="M7" s="750"/>
      <c r="N7" s="481"/>
      <c r="O7" s="723"/>
    </row>
    <row r="8" spans="2:17" x14ac:dyDescent="0.3">
      <c r="N8" s="514">
        <f>SUM(N3:N7)</f>
        <v>148354.65299999999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1E32D-C45B-4E85-B029-975A5C39E12C}">
  <sheetPr>
    <tabColor rgb="FF0099CC"/>
  </sheetPr>
  <dimension ref="B1:Q25"/>
  <sheetViews>
    <sheetView topLeftCell="G1" workbookViewId="0">
      <selection activeCell="N25" sqref="N25"/>
    </sheetView>
  </sheetViews>
  <sheetFormatPr defaultRowHeight="15.6" x14ac:dyDescent="0.3"/>
  <cols>
    <col min="2" max="2" width="14.8984375" customWidth="1"/>
    <col min="4" max="4" width="8.8984375" bestFit="1" customWidth="1"/>
    <col min="6" max="6" width="8.8984375" bestFit="1" customWidth="1"/>
    <col min="9" max="9" width="32.19921875" customWidth="1"/>
    <col min="10" max="10" width="13" customWidth="1"/>
    <col min="12" max="12" width="27.8984375" customWidth="1"/>
    <col min="13" max="13" width="8.69921875" customWidth="1"/>
    <col min="14" max="14" width="11.8984375" customWidth="1"/>
    <col min="15" max="15" width="19.59765625" customWidth="1"/>
  </cols>
  <sheetData>
    <row r="1" spans="2:17" x14ac:dyDescent="0.3">
      <c r="B1" s="424" t="s">
        <v>510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6"/>
      <c r="N1" s="427" t="s">
        <v>0</v>
      </c>
      <c r="O1" s="428"/>
    </row>
    <row r="2" spans="2:17" ht="53.4" x14ac:dyDescent="0.3">
      <c r="B2" s="449" t="s">
        <v>12</v>
      </c>
      <c r="C2" s="450"/>
      <c r="D2" s="451" t="s">
        <v>13</v>
      </c>
      <c r="E2" s="451"/>
      <c r="F2" s="451" t="s">
        <v>14</v>
      </c>
      <c r="G2" s="451"/>
      <c r="H2" s="451" t="s">
        <v>15</v>
      </c>
      <c r="I2" s="451"/>
      <c r="J2" s="451" t="s">
        <v>442</v>
      </c>
      <c r="K2" s="451"/>
      <c r="L2" s="451" t="s">
        <v>16</v>
      </c>
      <c r="M2" s="452" t="s">
        <v>17</v>
      </c>
      <c r="N2" s="453" t="s">
        <v>3</v>
      </c>
      <c r="O2" s="454" t="s">
        <v>18</v>
      </c>
      <c r="P2" s="423"/>
      <c r="Q2" s="423"/>
    </row>
    <row r="3" spans="2:17" s="423" customFormat="1" ht="13.8" x14ac:dyDescent="0.3">
      <c r="B3" s="482">
        <v>37084</v>
      </c>
      <c r="C3" s="483"/>
      <c r="D3" s="484">
        <v>500983</v>
      </c>
      <c r="E3" s="484"/>
      <c r="F3" s="485" t="s">
        <v>25</v>
      </c>
      <c r="G3" s="485"/>
      <c r="H3" s="485" t="s">
        <v>26</v>
      </c>
      <c r="I3" s="485"/>
      <c r="J3" s="486">
        <v>1</v>
      </c>
      <c r="K3" s="486"/>
      <c r="L3" s="485" t="s">
        <v>22</v>
      </c>
      <c r="M3" s="487"/>
      <c r="N3" s="481">
        <v>5500</v>
      </c>
      <c r="O3" s="460" t="s">
        <v>414</v>
      </c>
      <c r="P3" s="441">
        <v>5000</v>
      </c>
      <c r="Q3" s="423" t="s">
        <v>501</v>
      </c>
    </row>
    <row r="4" spans="2:17" s="423" customFormat="1" ht="13.8" x14ac:dyDescent="0.3">
      <c r="B4" s="482">
        <v>40612</v>
      </c>
      <c r="C4" s="488"/>
      <c r="D4" s="484">
        <v>502743</v>
      </c>
      <c r="E4" s="489"/>
      <c r="F4" s="485" t="s">
        <v>36</v>
      </c>
      <c r="G4" s="489"/>
      <c r="H4" s="485" t="s">
        <v>37</v>
      </c>
      <c r="I4" s="489"/>
      <c r="J4" s="486">
        <v>253</v>
      </c>
      <c r="K4" s="489"/>
      <c r="L4" s="485" t="s">
        <v>22</v>
      </c>
      <c r="M4" s="465"/>
      <c r="N4" s="481">
        <v>442.75</v>
      </c>
      <c r="O4" s="460" t="s">
        <v>362</v>
      </c>
    </row>
    <row r="5" spans="2:17" s="423" customFormat="1" ht="13.8" x14ac:dyDescent="0.3">
      <c r="B5" s="482">
        <v>42593</v>
      </c>
      <c r="C5" s="488"/>
      <c r="D5" s="484">
        <v>300380</v>
      </c>
      <c r="E5" s="489"/>
      <c r="F5" s="485" t="s">
        <v>34</v>
      </c>
      <c r="G5" s="489"/>
      <c r="H5" s="485" t="s">
        <v>39</v>
      </c>
      <c r="I5" s="489"/>
      <c r="J5" s="486">
        <v>200.99</v>
      </c>
      <c r="K5" s="489"/>
      <c r="L5" s="485" t="s">
        <v>22</v>
      </c>
      <c r="M5" s="465"/>
      <c r="N5" s="481">
        <v>301.48500000000001</v>
      </c>
      <c r="O5" s="460" t="s">
        <v>358</v>
      </c>
    </row>
    <row r="6" spans="2:17" s="423" customFormat="1" ht="13.8" x14ac:dyDescent="0.3">
      <c r="B6" s="482">
        <v>42656</v>
      </c>
      <c r="C6" s="488"/>
      <c r="D6" s="484">
        <v>300396</v>
      </c>
      <c r="E6" s="489"/>
      <c r="F6" s="485" t="s">
        <v>34</v>
      </c>
      <c r="G6" s="489"/>
      <c r="H6" s="485" t="s">
        <v>40</v>
      </c>
      <c r="I6" s="489"/>
      <c r="J6" s="486">
        <v>476.38</v>
      </c>
      <c r="K6" s="489"/>
      <c r="L6" s="485" t="s">
        <v>22</v>
      </c>
      <c r="M6" s="465"/>
      <c r="N6" s="481">
        <v>714.56999999999994</v>
      </c>
      <c r="O6" s="460" t="s">
        <v>358</v>
      </c>
    </row>
    <row r="7" spans="2:17" s="423" customFormat="1" ht="13.8" x14ac:dyDescent="0.3">
      <c r="B7" s="482">
        <v>45160</v>
      </c>
      <c r="C7" s="488"/>
      <c r="D7" s="484" t="s">
        <v>426</v>
      </c>
      <c r="E7" s="489"/>
      <c r="F7" s="485" t="s">
        <v>424</v>
      </c>
      <c r="G7" s="489"/>
      <c r="H7" s="485" t="s">
        <v>425</v>
      </c>
      <c r="I7" s="489"/>
      <c r="J7" s="486">
        <v>354.38</v>
      </c>
      <c r="K7" s="489"/>
      <c r="L7" s="485" t="s">
        <v>22</v>
      </c>
      <c r="M7" s="465"/>
      <c r="N7" s="481">
        <v>389.2</v>
      </c>
      <c r="O7" s="460" t="s">
        <v>553</v>
      </c>
    </row>
    <row r="8" spans="2:17" s="423" customFormat="1" x14ac:dyDescent="0.3">
      <c r="B8" s="482">
        <v>45191</v>
      </c>
      <c r="C8" s="488"/>
      <c r="D8" s="490" t="s">
        <v>423</v>
      </c>
      <c r="E8" s="489"/>
      <c r="F8" s="485" t="s">
        <v>420</v>
      </c>
      <c r="G8" s="489"/>
      <c r="H8" s="485" t="s">
        <v>421</v>
      </c>
      <c r="I8" s="489"/>
      <c r="J8" s="486">
        <v>711</v>
      </c>
      <c r="K8" s="489"/>
      <c r="L8" s="485" t="s">
        <v>22</v>
      </c>
      <c r="M8" s="465"/>
      <c r="N8" s="45">
        <v>782.1</v>
      </c>
      <c r="O8" s="460" t="s">
        <v>444</v>
      </c>
    </row>
    <row r="9" spans="2:17" s="423" customFormat="1" ht="13.8" x14ac:dyDescent="0.3">
      <c r="B9" s="482">
        <v>42838</v>
      </c>
      <c r="C9" s="488"/>
      <c r="D9" s="484">
        <v>300464</v>
      </c>
      <c r="E9" s="489"/>
      <c r="F9" s="485">
        <v>0</v>
      </c>
      <c r="G9" s="489"/>
      <c r="H9" s="485" t="s">
        <v>53</v>
      </c>
      <c r="I9" s="489"/>
      <c r="J9" s="486">
        <v>563.73</v>
      </c>
      <c r="K9" s="489"/>
      <c r="L9" s="485" t="s">
        <v>43</v>
      </c>
      <c r="M9" s="465"/>
      <c r="N9" s="491">
        <v>845.59500000000003</v>
      </c>
      <c r="O9" s="460" t="s">
        <v>358</v>
      </c>
    </row>
    <row r="10" spans="2:17" s="423" customFormat="1" ht="13.8" x14ac:dyDescent="0.3">
      <c r="B10" s="482">
        <v>43167</v>
      </c>
      <c r="C10" s="488"/>
      <c r="D10" s="484">
        <v>300608</v>
      </c>
      <c r="E10" s="489"/>
      <c r="F10" s="485" t="s">
        <v>54</v>
      </c>
      <c r="G10" s="489"/>
      <c r="H10" s="485" t="s">
        <v>56</v>
      </c>
      <c r="I10" s="489"/>
      <c r="J10" s="486">
        <v>757.48</v>
      </c>
      <c r="K10" s="489"/>
      <c r="L10" s="485" t="s">
        <v>57</v>
      </c>
      <c r="M10" s="465"/>
      <c r="N10" s="481">
        <v>1136.22</v>
      </c>
      <c r="O10" s="460" t="s">
        <v>358</v>
      </c>
    </row>
    <row r="11" spans="2:17" s="423" customFormat="1" ht="13.8" x14ac:dyDescent="0.3">
      <c r="B11" s="482">
        <v>43202</v>
      </c>
      <c r="C11" s="488"/>
      <c r="D11" s="484">
        <v>300628</v>
      </c>
      <c r="E11" s="489"/>
      <c r="F11" s="485" t="s">
        <v>54</v>
      </c>
      <c r="G11" s="489"/>
      <c r="H11" s="485" t="s">
        <v>61</v>
      </c>
      <c r="I11" s="489"/>
      <c r="J11" s="486">
        <v>1333.32</v>
      </c>
      <c r="K11" s="489"/>
      <c r="L11" s="485" t="s">
        <v>62</v>
      </c>
      <c r="M11" s="465"/>
      <c r="N11" s="491">
        <v>1999.98</v>
      </c>
      <c r="O11" s="460" t="s">
        <v>358</v>
      </c>
    </row>
    <row r="12" spans="2:17" s="423" customFormat="1" ht="13.8" x14ac:dyDescent="0.3">
      <c r="B12" s="492">
        <v>43861</v>
      </c>
      <c r="C12" s="493"/>
      <c r="D12" s="493"/>
      <c r="E12" s="493"/>
      <c r="F12" s="494" t="s">
        <v>63</v>
      </c>
      <c r="G12" s="493"/>
      <c r="H12" s="494" t="s">
        <v>516</v>
      </c>
      <c r="I12" s="493"/>
      <c r="J12" s="495">
        <v>589</v>
      </c>
      <c r="K12" s="493"/>
      <c r="L12" s="494" t="s">
        <v>43</v>
      </c>
      <c r="M12" s="496"/>
      <c r="N12" s="481">
        <f>589*1.5</f>
        <v>883.5</v>
      </c>
      <c r="O12" s="460" t="s">
        <v>358</v>
      </c>
    </row>
    <row r="13" spans="2:17" s="423" customFormat="1" ht="13.8" x14ac:dyDescent="0.3">
      <c r="B13" s="492">
        <v>43861</v>
      </c>
      <c r="C13" s="493"/>
      <c r="D13" s="493"/>
      <c r="E13" s="493"/>
      <c r="F13" s="494" t="s">
        <v>63</v>
      </c>
      <c r="G13" s="493"/>
      <c r="H13" s="494" t="s">
        <v>64</v>
      </c>
      <c r="I13" s="493"/>
      <c r="J13" s="495">
        <v>165</v>
      </c>
      <c r="K13" s="493"/>
      <c r="L13" s="494" t="s">
        <v>43</v>
      </c>
      <c r="M13" s="496"/>
      <c r="N13" s="481">
        <f>165*1.5</f>
        <v>247.5</v>
      </c>
      <c r="O13" s="460" t="s">
        <v>358</v>
      </c>
    </row>
    <row r="14" spans="2:17" s="423" customFormat="1" ht="13.8" x14ac:dyDescent="0.3">
      <c r="B14" s="492">
        <v>44335</v>
      </c>
      <c r="C14" s="493"/>
      <c r="D14" s="493"/>
      <c r="E14" s="493"/>
      <c r="F14" s="494" t="s">
        <v>63</v>
      </c>
      <c r="G14" s="493"/>
      <c r="H14" s="494" t="s">
        <v>366</v>
      </c>
      <c r="I14" s="493"/>
      <c r="J14" s="495">
        <v>689</v>
      </c>
      <c r="K14" s="493"/>
      <c r="L14" s="494" t="s">
        <v>57</v>
      </c>
      <c r="M14" s="496"/>
      <c r="N14" s="481">
        <v>861.25</v>
      </c>
      <c r="O14" s="460" t="s">
        <v>356</v>
      </c>
    </row>
    <row r="15" spans="2:17" s="423" customFormat="1" ht="13.8" x14ac:dyDescent="0.3">
      <c r="B15" s="482">
        <v>42122</v>
      </c>
      <c r="C15" s="488"/>
      <c r="D15" s="484"/>
      <c r="E15" s="484"/>
      <c r="F15" s="485" t="s">
        <v>130</v>
      </c>
      <c r="G15" s="489"/>
      <c r="H15" s="485" t="s">
        <v>131</v>
      </c>
      <c r="I15" s="489"/>
      <c r="J15" s="486">
        <v>295</v>
      </c>
      <c r="K15" s="489"/>
      <c r="L15" s="485" t="s">
        <v>132</v>
      </c>
      <c r="M15" s="465"/>
      <c r="N15" s="481">
        <f>295*1.75</f>
        <v>516.25</v>
      </c>
      <c r="O15" s="460" t="s">
        <v>551</v>
      </c>
    </row>
    <row r="16" spans="2:17" s="423" customFormat="1" ht="159" x14ac:dyDescent="0.3">
      <c r="B16" s="482">
        <v>43902</v>
      </c>
      <c r="C16" s="488"/>
      <c r="D16" s="497"/>
      <c r="E16" s="489"/>
      <c r="F16" s="489" t="s">
        <v>143</v>
      </c>
      <c r="G16" s="489"/>
      <c r="H16" s="498" t="s">
        <v>470</v>
      </c>
      <c r="I16" s="489"/>
      <c r="J16" s="486">
        <v>8295</v>
      </c>
      <c r="K16" s="486"/>
      <c r="L16" s="489" t="s">
        <v>144</v>
      </c>
      <c r="M16" s="465"/>
      <c r="N16" s="481">
        <f>8295*1.5</f>
        <v>12442.5</v>
      </c>
      <c r="O16" s="460" t="s">
        <v>358</v>
      </c>
    </row>
    <row r="17" spans="2:17" s="429" customFormat="1" ht="31.2" customHeight="1" x14ac:dyDescent="0.3">
      <c r="B17" s="499">
        <v>44593</v>
      </c>
      <c r="C17" s="500"/>
      <c r="D17" s="501"/>
      <c r="E17" s="501"/>
      <c r="F17" s="501" t="s">
        <v>143</v>
      </c>
      <c r="G17" s="501"/>
      <c r="H17" s="502" t="s">
        <v>517</v>
      </c>
      <c r="I17" s="503"/>
      <c r="J17" s="504">
        <v>625</v>
      </c>
      <c r="K17" s="505"/>
      <c r="L17" s="501" t="s">
        <v>144</v>
      </c>
      <c r="M17" s="506"/>
      <c r="N17" s="475">
        <v>781.25</v>
      </c>
      <c r="O17" s="476" t="s">
        <v>356</v>
      </c>
    </row>
    <row r="18" spans="2:17" s="429" customFormat="1" ht="31.2" customHeight="1" x14ac:dyDescent="0.3">
      <c r="B18" s="499">
        <v>44593</v>
      </c>
      <c r="C18" s="500"/>
      <c r="D18" s="501"/>
      <c r="E18" s="501"/>
      <c r="F18" s="501" t="s">
        <v>143</v>
      </c>
      <c r="G18" s="501"/>
      <c r="H18" s="502" t="s">
        <v>518</v>
      </c>
      <c r="I18" s="503"/>
      <c r="J18" s="504">
        <v>1</v>
      </c>
      <c r="K18" s="505"/>
      <c r="L18" s="501" t="s">
        <v>144</v>
      </c>
      <c r="M18" s="458"/>
      <c r="N18" s="475">
        <v>781.25</v>
      </c>
      <c r="O18" s="476" t="s">
        <v>502</v>
      </c>
      <c r="P18" s="430">
        <v>625</v>
      </c>
      <c r="Q18" s="429" t="s">
        <v>404</v>
      </c>
    </row>
    <row r="19" spans="2:17" s="423" customFormat="1" ht="27" x14ac:dyDescent="0.3">
      <c r="B19" s="507">
        <v>45504</v>
      </c>
      <c r="C19" s="508"/>
      <c r="D19" s="509" t="s">
        <v>474</v>
      </c>
      <c r="E19" s="508"/>
      <c r="F19" s="510" t="s">
        <v>472</v>
      </c>
      <c r="G19" s="508"/>
      <c r="H19" s="511" t="s">
        <v>473</v>
      </c>
      <c r="I19" s="508"/>
      <c r="J19" s="512">
        <v>728</v>
      </c>
      <c r="K19" s="508"/>
      <c r="L19" s="513" t="s">
        <v>432</v>
      </c>
      <c r="M19" s="496"/>
      <c r="N19" s="475">
        <v>728</v>
      </c>
      <c r="O19" s="460" t="s">
        <v>405</v>
      </c>
    </row>
    <row r="20" spans="2:17" s="423" customFormat="1" ht="13.8" x14ac:dyDescent="0.3">
      <c r="B20" s="482">
        <v>41773</v>
      </c>
      <c r="C20" s="488"/>
      <c r="D20" s="484">
        <v>300017</v>
      </c>
      <c r="E20" s="484"/>
      <c r="F20" s="485" t="s">
        <v>309</v>
      </c>
      <c r="G20" s="489"/>
      <c r="H20" s="485" t="s">
        <v>310</v>
      </c>
      <c r="I20" s="489"/>
      <c r="J20" s="486">
        <v>547.47</v>
      </c>
      <c r="K20" s="489"/>
      <c r="L20" s="485"/>
      <c r="M20" s="465"/>
      <c r="N20" s="491">
        <f>+J20*1.75</f>
        <v>958.07249999999999</v>
      </c>
      <c r="O20" s="460" t="s">
        <v>360</v>
      </c>
    </row>
    <row r="21" spans="2:17" ht="27" x14ac:dyDescent="0.3">
      <c r="B21" s="690">
        <v>45838</v>
      </c>
      <c r="C21" s="691"/>
      <c r="D21" s="692" t="s">
        <v>527</v>
      </c>
      <c r="E21" s="691"/>
      <c r="F21" s="693" t="s">
        <v>528</v>
      </c>
      <c r="G21" s="691"/>
      <c r="H21" s="694" t="s">
        <v>529</v>
      </c>
      <c r="I21" s="691"/>
      <c r="J21" s="695">
        <v>5951.49</v>
      </c>
      <c r="K21" s="691"/>
      <c r="L21" s="696" t="s">
        <v>144</v>
      </c>
      <c r="M21" s="697"/>
      <c r="N21" s="698">
        <v>5951.49</v>
      </c>
      <c r="O21" s="699" t="s">
        <v>394</v>
      </c>
    </row>
    <row r="22" spans="2:17" ht="53.4" x14ac:dyDescent="0.3">
      <c r="B22" s="700">
        <v>45848</v>
      </c>
      <c r="C22" s="701"/>
      <c r="D22" s="702" t="s">
        <v>535</v>
      </c>
      <c r="E22" s="701"/>
      <c r="F22" s="493" t="s">
        <v>41</v>
      </c>
      <c r="G22" s="701"/>
      <c r="H22" s="703" t="s">
        <v>536</v>
      </c>
      <c r="I22" s="701"/>
      <c r="J22" s="704">
        <v>299.97000000000003</v>
      </c>
      <c r="K22" s="701"/>
      <c r="L22" s="705" t="s">
        <v>537</v>
      </c>
      <c r="M22" s="496"/>
      <c r="N22" s="475">
        <v>299.97000000000003</v>
      </c>
      <c r="O22" s="460" t="s">
        <v>394</v>
      </c>
    </row>
    <row r="23" spans="2:17" ht="40.200000000000003" x14ac:dyDescent="0.3">
      <c r="B23" s="706">
        <v>46003</v>
      </c>
      <c r="C23" s="707"/>
      <c r="D23" s="708"/>
      <c r="E23" s="707"/>
      <c r="F23" s="712" t="s">
        <v>528</v>
      </c>
      <c r="G23" s="707"/>
      <c r="H23" s="709" t="s">
        <v>539</v>
      </c>
      <c r="I23" s="707"/>
      <c r="J23" s="710">
        <v>412</v>
      </c>
      <c r="K23" s="707"/>
      <c r="L23" s="711" t="s">
        <v>540</v>
      </c>
      <c r="M23" s="661"/>
      <c r="N23" s="662">
        <v>412</v>
      </c>
      <c r="O23" s="663" t="s">
        <v>394</v>
      </c>
    </row>
    <row r="24" spans="2:17" ht="69.599999999999994" x14ac:dyDescent="0.3">
      <c r="B24" s="724">
        <v>46002</v>
      </c>
      <c r="C24" s="725"/>
      <c r="D24" s="726"/>
      <c r="E24" s="725"/>
      <c r="F24" s="727" t="s">
        <v>538</v>
      </c>
      <c r="G24" s="725"/>
      <c r="H24" s="728" t="s">
        <v>536</v>
      </c>
      <c r="I24" s="725"/>
      <c r="J24" s="729">
        <v>239.97</v>
      </c>
      <c r="K24" s="725"/>
      <c r="L24" s="730" t="s">
        <v>537</v>
      </c>
      <c r="M24" s="731"/>
      <c r="N24" s="732">
        <v>412</v>
      </c>
      <c r="O24" s="723"/>
    </row>
    <row r="25" spans="2:17" x14ac:dyDescent="0.3">
      <c r="N25" s="672">
        <f>SUM(N3:N24)</f>
        <v>37386.932499999995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F1A5C-A559-4BA2-B2A0-E85C81D17649}">
  <sheetPr>
    <tabColor rgb="FFFFFF00"/>
  </sheetPr>
  <dimension ref="A1:S82"/>
  <sheetViews>
    <sheetView topLeftCell="A63" workbookViewId="0">
      <selection activeCell="B81" sqref="B81:O81"/>
    </sheetView>
  </sheetViews>
  <sheetFormatPr defaultRowHeight="15.6" x14ac:dyDescent="0.3"/>
  <cols>
    <col min="2" max="2" width="10" customWidth="1"/>
    <col min="4" max="4" width="8.8984375" bestFit="1" customWidth="1"/>
    <col min="9" max="9" width="20.09765625" customWidth="1"/>
    <col min="10" max="10" width="10.59765625" customWidth="1"/>
    <col min="12" max="12" width="28.3984375" customWidth="1"/>
    <col min="14" max="14" width="14" customWidth="1"/>
    <col min="15" max="15" width="26.19921875" customWidth="1"/>
    <col min="16" max="16" width="7.59765625" customWidth="1"/>
    <col min="17" max="19" width="8.8984375" bestFit="1" customWidth="1"/>
  </cols>
  <sheetData>
    <row r="1" spans="2:19" s="423" customFormat="1" ht="13.8" x14ac:dyDescent="0.3">
      <c r="B1" s="424" t="s">
        <v>9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6"/>
      <c r="N1" s="427" t="s">
        <v>0</v>
      </c>
      <c r="O1" s="428"/>
    </row>
    <row r="2" spans="2:19" s="423" customFormat="1" ht="76.2" customHeight="1" x14ac:dyDescent="0.3">
      <c r="B2" s="449" t="s">
        <v>12</v>
      </c>
      <c r="C2" s="450"/>
      <c r="D2" s="451" t="s">
        <v>13</v>
      </c>
      <c r="E2" s="451"/>
      <c r="F2" s="451" t="s">
        <v>14</v>
      </c>
      <c r="G2" s="451"/>
      <c r="H2" s="451" t="s">
        <v>15</v>
      </c>
      <c r="I2" s="451"/>
      <c r="J2" s="451" t="s">
        <v>442</v>
      </c>
      <c r="K2" s="451"/>
      <c r="L2" s="451" t="s">
        <v>16</v>
      </c>
      <c r="M2" s="452" t="s">
        <v>17</v>
      </c>
      <c r="N2" s="453" t="s">
        <v>3</v>
      </c>
      <c r="O2" s="454" t="s">
        <v>18</v>
      </c>
    </row>
    <row r="3" spans="2:19" s="423" customFormat="1" ht="13.8" x14ac:dyDescent="0.3">
      <c r="B3" s="518">
        <v>37147</v>
      </c>
      <c r="C3" s="519"/>
      <c r="D3" s="520">
        <v>501016</v>
      </c>
      <c r="E3" s="520"/>
      <c r="F3" s="521" t="s">
        <v>89</v>
      </c>
      <c r="G3" s="521"/>
      <c r="H3" s="521" t="s">
        <v>90</v>
      </c>
      <c r="I3" s="521"/>
      <c r="J3" s="522">
        <v>70.97</v>
      </c>
      <c r="K3" s="522"/>
      <c r="L3" s="521" t="s">
        <v>91</v>
      </c>
      <c r="M3" s="465"/>
      <c r="N3" s="523">
        <f>1435.5*1.25</f>
        <v>1794.375</v>
      </c>
      <c r="O3" s="460" t="s">
        <v>549</v>
      </c>
      <c r="P3" s="431">
        <v>1435.5</v>
      </c>
      <c r="Q3" s="423" t="s">
        <v>505</v>
      </c>
    </row>
    <row r="4" spans="2:19" s="423" customFormat="1" ht="13.8" x14ac:dyDescent="0.3">
      <c r="B4" s="524">
        <v>42116</v>
      </c>
      <c r="C4" s="525"/>
      <c r="D4" s="526">
        <v>300152</v>
      </c>
      <c r="E4" s="526"/>
      <c r="F4" s="527" t="s">
        <v>92</v>
      </c>
      <c r="G4" s="521"/>
      <c r="H4" s="527" t="s">
        <v>90</v>
      </c>
      <c r="I4" s="521"/>
      <c r="J4" s="522">
        <v>957</v>
      </c>
      <c r="K4" s="521"/>
      <c r="L4" s="527" t="s">
        <v>519</v>
      </c>
      <c r="M4" s="465"/>
      <c r="N4" s="459">
        <f>J4*1.75</f>
        <v>1674.75</v>
      </c>
      <c r="O4" s="460" t="s">
        <v>362</v>
      </c>
    </row>
    <row r="5" spans="2:19" s="423" customFormat="1" ht="13.8" x14ac:dyDescent="0.3">
      <c r="B5" s="528">
        <v>43629</v>
      </c>
      <c r="C5" s="529"/>
      <c r="D5" s="766"/>
      <c r="E5" s="530"/>
      <c r="F5" s="531" t="s">
        <v>94</v>
      </c>
      <c r="G5" s="532"/>
      <c r="H5" s="532" t="s">
        <v>95</v>
      </c>
      <c r="I5" s="532"/>
      <c r="J5" s="533">
        <v>555.75</v>
      </c>
      <c r="K5" s="532"/>
      <c r="L5" s="531" t="s">
        <v>96</v>
      </c>
      <c r="M5" s="465"/>
      <c r="N5" s="459">
        <f>J5*1.5</f>
        <v>833.625</v>
      </c>
      <c r="O5" s="460" t="s">
        <v>358</v>
      </c>
    </row>
    <row r="6" spans="2:19" s="423" customFormat="1" ht="13.8" x14ac:dyDescent="0.3">
      <c r="B6" s="528">
        <v>43629</v>
      </c>
      <c r="C6" s="529"/>
      <c r="D6" s="766"/>
      <c r="E6" s="530"/>
      <c r="F6" s="531" t="s">
        <v>94</v>
      </c>
      <c r="G6" s="532"/>
      <c r="H6" s="532" t="s">
        <v>95</v>
      </c>
      <c r="I6" s="532"/>
      <c r="J6" s="533">
        <v>555.75</v>
      </c>
      <c r="K6" s="532"/>
      <c r="L6" s="532" t="s">
        <v>97</v>
      </c>
      <c r="M6" s="465"/>
      <c r="N6" s="459">
        <f t="shared" ref="N6:N13" si="0">J6*1.5</f>
        <v>833.625</v>
      </c>
      <c r="O6" s="460" t="s">
        <v>358</v>
      </c>
    </row>
    <row r="7" spans="2:19" s="423" customFormat="1" ht="13.8" x14ac:dyDescent="0.3">
      <c r="B7" s="528">
        <v>43629</v>
      </c>
      <c r="C7" s="529"/>
      <c r="D7" s="766"/>
      <c r="E7" s="530"/>
      <c r="F7" s="531" t="s">
        <v>94</v>
      </c>
      <c r="G7" s="532"/>
      <c r="H7" s="532" t="s">
        <v>95</v>
      </c>
      <c r="I7" s="532"/>
      <c r="J7" s="533">
        <v>555.75</v>
      </c>
      <c r="K7" s="532"/>
      <c r="L7" s="532" t="s">
        <v>98</v>
      </c>
      <c r="M7" s="465"/>
      <c r="N7" s="459">
        <f t="shared" si="0"/>
        <v>833.625</v>
      </c>
      <c r="O7" s="460" t="s">
        <v>358</v>
      </c>
      <c r="P7" s="432"/>
      <c r="Q7" s="432"/>
    </row>
    <row r="8" spans="2:19" s="423" customFormat="1" ht="13.8" x14ac:dyDescent="0.3">
      <c r="B8" s="528">
        <v>43629</v>
      </c>
      <c r="C8" s="529"/>
      <c r="D8" s="766"/>
      <c r="E8" s="530"/>
      <c r="F8" s="531" t="s">
        <v>94</v>
      </c>
      <c r="G8" s="532"/>
      <c r="H8" s="532" t="s">
        <v>95</v>
      </c>
      <c r="I8" s="532"/>
      <c r="J8" s="533">
        <v>555.75</v>
      </c>
      <c r="K8" s="532"/>
      <c r="L8" s="532" t="s">
        <v>99</v>
      </c>
      <c r="M8" s="465"/>
      <c r="N8" s="459">
        <f t="shared" si="0"/>
        <v>833.625</v>
      </c>
      <c r="O8" s="460" t="s">
        <v>358</v>
      </c>
    </row>
    <row r="9" spans="2:19" s="423" customFormat="1" ht="13.8" x14ac:dyDescent="0.3">
      <c r="B9" s="528">
        <v>43629</v>
      </c>
      <c r="C9" s="529"/>
      <c r="D9" s="766"/>
      <c r="E9" s="530"/>
      <c r="F9" s="531" t="s">
        <v>94</v>
      </c>
      <c r="G9" s="532"/>
      <c r="H9" s="532" t="s">
        <v>95</v>
      </c>
      <c r="I9" s="532"/>
      <c r="J9" s="533">
        <v>555.75</v>
      </c>
      <c r="K9" s="532"/>
      <c r="L9" s="531" t="s">
        <v>100</v>
      </c>
      <c r="M9" s="465"/>
      <c r="N9" s="459">
        <f t="shared" si="0"/>
        <v>833.625</v>
      </c>
      <c r="O9" s="460" t="s">
        <v>358</v>
      </c>
      <c r="Q9" s="423">
        <v>2014</v>
      </c>
      <c r="R9" s="423">
        <v>25</v>
      </c>
      <c r="S9" s="423">
        <v>2039</v>
      </c>
    </row>
    <row r="10" spans="2:19" s="423" customFormat="1" ht="13.8" x14ac:dyDescent="0.3">
      <c r="B10" s="528">
        <v>43629</v>
      </c>
      <c r="C10" s="529"/>
      <c r="D10" s="766"/>
      <c r="E10" s="530"/>
      <c r="F10" s="531" t="s">
        <v>94</v>
      </c>
      <c r="G10" s="532"/>
      <c r="H10" s="532" t="s">
        <v>95</v>
      </c>
      <c r="I10" s="532"/>
      <c r="J10" s="533">
        <v>555.75</v>
      </c>
      <c r="K10" s="532"/>
      <c r="L10" s="531" t="s">
        <v>101</v>
      </c>
      <c r="M10" s="465"/>
      <c r="N10" s="459">
        <f t="shared" si="0"/>
        <v>833.625</v>
      </c>
      <c r="O10" s="460" t="s">
        <v>358</v>
      </c>
    </row>
    <row r="11" spans="2:19" s="423" customFormat="1" ht="13.8" x14ac:dyDescent="0.3">
      <c r="B11" s="528">
        <v>43629</v>
      </c>
      <c r="C11" s="529"/>
      <c r="D11" s="766"/>
      <c r="E11" s="530"/>
      <c r="F11" s="531" t="s">
        <v>94</v>
      </c>
      <c r="G11" s="532"/>
      <c r="H11" s="532" t="s">
        <v>95</v>
      </c>
      <c r="I11" s="532"/>
      <c r="J11" s="533">
        <v>555.75</v>
      </c>
      <c r="K11" s="532"/>
      <c r="L11" s="532" t="s">
        <v>102</v>
      </c>
      <c r="M11" s="465"/>
      <c r="N11" s="459">
        <f t="shared" si="0"/>
        <v>833.625</v>
      </c>
      <c r="O11" s="460" t="s">
        <v>358</v>
      </c>
    </row>
    <row r="12" spans="2:19" s="423" customFormat="1" ht="13.8" x14ac:dyDescent="0.3">
      <c r="B12" s="528">
        <v>43629</v>
      </c>
      <c r="C12" s="529"/>
      <c r="D12" s="766"/>
      <c r="E12" s="530"/>
      <c r="F12" s="531" t="s">
        <v>94</v>
      </c>
      <c r="G12" s="532"/>
      <c r="H12" s="532" t="s">
        <v>95</v>
      </c>
      <c r="I12" s="532"/>
      <c r="J12" s="533">
        <v>555.75</v>
      </c>
      <c r="K12" s="532"/>
      <c r="L12" s="531" t="s">
        <v>103</v>
      </c>
      <c r="M12" s="465"/>
      <c r="N12" s="459">
        <f t="shared" si="0"/>
        <v>833.625</v>
      </c>
      <c r="O12" s="460" t="s">
        <v>358</v>
      </c>
    </row>
    <row r="13" spans="2:19" s="423" customFormat="1" ht="13.8" x14ac:dyDescent="0.3">
      <c r="B13" s="528">
        <v>43629</v>
      </c>
      <c r="C13" s="529"/>
      <c r="D13" s="766"/>
      <c r="E13" s="530"/>
      <c r="F13" s="531" t="s">
        <v>94</v>
      </c>
      <c r="G13" s="532"/>
      <c r="H13" s="532" t="s">
        <v>104</v>
      </c>
      <c r="I13" s="532"/>
      <c r="J13" s="533">
        <v>336.3</v>
      </c>
      <c r="K13" s="532"/>
      <c r="L13" s="532" t="s">
        <v>105</v>
      </c>
      <c r="M13" s="465"/>
      <c r="N13" s="459">
        <f t="shared" si="0"/>
        <v>504.45000000000005</v>
      </c>
      <c r="O13" s="460" t="s">
        <v>358</v>
      </c>
    </row>
    <row r="14" spans="2:19" s="423" customFormat="1" ht="13.8" x14ac:dyDescent="0.3">
      <c r="B14" s="518">
        <v>34029</v>
      </c>
      <c r="C14" s="519"/>
      <c r="D14" s="520"/>
      <c r="E14" s="520"/>
      <c r="F14" s="521"/>
      <c r="G14" s="521"/>
      <c r="H14" s="521" t="s">
        <v>107</v>
      </c>
      <c r="I14" s="521"/>
      <c r="J14" s="522">
        <v>1</v>
      </c>
      <c r="K14" s="522"/>
      <c r="L14" s="521" t="s">
        <v>108</v>
      </c>
      <c r="M14" s="465"/>
      <c r="N14" s="466">
        <v>495</v>
      </c>
      <c r="O14" s="460" t="s">
        <v>499</v>
      </c>
      <c r="P14" s="433">
        <v>330</v>
      </c>
      <c r="Q14" s="423" t="s">
        <v>406</v>
      </c>
    </row>
    <row r="15" spans="2:19" s="423" customFormat="1" x14ac:dyDescent="0.3">
      <c r="B15" s="518">
        <v>37329</v>
      </c>
      <c r="C15" s="519"/>
      <c r="D15" s="520">
        <v>501064</v>
      </c>
      <c r="E15" s="520"/>
      <c r="F15" s="521" t="s">
        <v>113</v>
      </c>
      <c r="G15" s="521"/>
      <c r="H15" s="521" t="s">
        <v>107</v>
      </c>
      <c r="I15" s="521"/>
      <c r="J15" s="522">
        <v>38.200000000000003</v>
      </c>
      <c r="K15" s="522"/>
      <c r="L15" s="521" t="s">
        <v>84</v>
      </c>
      <c r="M15" s="465"/>
      <c r="N15" s="58">
        <f>P15*1.75</f>
        <v>577.5</v>
      </c>
      <c r="O15" s="460" t="s">
        <v>499</v>
      </c>
      <c r="P15" s="433">
        <v>330</v>
      </c>
      <c r="Q15" s="423" t="s">
        <v>406</v>
      </c>
    </row>
    <row r="16" spans="2:19" s="423" customFormat="1" x14ac:dyDescent="0.3">
      <c r="B16" s="518">
        <v>38596</v>
      </c>
      <c r="C16" s="519"/>
      <c r="D16" s="520" t="s">
        <v>114</v>
      </c>
      <c r="E16" s="521"/>
      <c r="F16" s="521" t="s">
        <v>113</v>
      </c>
      <c r="G16" s="521"/>
      <c r="H16" s="521" t="s">
        <v>107</v>
      </c>
      <c r="I16" s="521"/>
      <c r="J16" s="522">
        <v>299</v>
      </c>
      <c r="K16" s="522"/>
      <c r="L16" s="521" t="s">
        <v>115</v>
      </c>
      <c r="M16" s="465"/>
      <c r="N16" s="58">
        <f>J16*2</f>
        <v>598</v>
      </c>
      <c r="O16" s="460" t="s">
        <v>395</v>
      </c>
      <c r="P16" s="433"/>
    </row>
    <row r="17" spans="2:17" s="423" customFormat="1" x14ac:dyDescent="0.3">
      <c r="B17" s="518">
        <v>38757</v>
      </c>
      <c r="C17" s="519"/>
      <c r="D17" s="521">
        <v>501785</v>
      </c>
      <c r="E17" s="521"/>
      <c r="F17" s="521" t="s">
        <v>113</v>
      </c>
      <c r="G17" s="521"/>
      <c r="H17" s="521" t="s">
        <v>107</v>
      </c>
      <c r="I17" s="521"/>
      <c r="J17" s="522">
        <v>284.92</v>
      </c>
      <c r="K17" s="522"/>
      <c r="L17" s="521" t="s">
        <v>105</v>
      </c>
      <c r="M17" s="465"/>
      <c r="N17" s="58">
        <f t="shared" ref="N17:N18" si="1">J17*2</f>
        <v>569.84</v>
      </c>
      <c r="O17" s="460" t="s">
        <v>395</v>
      </c>
      <c r="P17" s="433"/>
    </row>
    <row r="18" spans="2:17" s="423" customFormat="1" x14ac:dyDescent="0.3">
      <c r="B18" s="524">
        <v>39765</v>
      </c>
      <c r="C18" s="525"/>
      <c r="D18" s="526">
        <v>502317</v>
      </c>
      <c r="E18" s="521"/>
      <c r="F18" s="527" t="s">
        <v>116</v>
      </c>
      <c r="G18" s="527"/>
      <c r="H18" s="527" t="s">
        <v>107</v>
      </c>
      <c r="I18" s="521"/>
      <c r="J18" s="522">
        <v>307.85000000000002</v>
      </c>
      <c r="K18" s="522"/>
      <c r="L18" s="521" t="s">
        <v>117</v>
      </c>
      <c r="M18" s="465"/>
      <c r="N18" s="58">
        <f t="shared" si="1"/>
        <v>615.70000000000005</v>
      </c>
      <c r="O18" s="460" t="s">
        <v>395</v>
      </c>
      <c r="P18" s="433"/>
    </row>
    <row r="19" spans="2:17" s="423" customFormat="1" ht="13.8" x14ac:dyDescent="0.3">
      <c r="B19" s="524">
        <v>43510</v>
      </c>
      <c r="C19" s="525"/>
      <c r="D19" s="521"/>
      <c r="E19" s="521"/>
      <c r="F19" s="521" t="s">
        <v>135</v>
      </c>
      <c r="G19" s="521"/>
      <c r="H19" s="527" t="s">
        <v>136</v>
      </c>
      <c r="I19" s="521"/>
      <c r="J19" s="522">
        <v>868.17</v>
      </c>
      <c r="K19" s="522"/>
      <c r="L19" s="521" t="s">
        <v>137</v>
      </c>
      <c r="M19" s="465"/>
      <c r="N19" s="481">
        <v>1302.2549999999999</v>
      </c>
      <c r="O19" s="460" t="s">
        <v>358</v>
      </c>
    </row>
    <row r="20" spans="2:17" s="423" customFormat="1" ht="13.8" x14ac:dyDescent="0.3">
      <c r="B20" s="524">
        <v>44197</v>
      </c>
      <c r="C20" s="525"/>
      <c r="D20" s="534"/>
      <c r="E20" s="521"/>
      <c r="F20" s="521" t="s">
        <v>148</v>
      </c>
      <c r="G20" s="521"/>
      <c r="H20" s="527" t="s">
        <v>149</v>
      </c>
      <c r="I20" s="521"/>
      <c r="J20" s="522">
        <v>1</v>
      </c>
      <c r="K20" s="522"/>
      <c r="L20" s="521" t="s">
        <v>150</v>
      </c>
      <c r="M20" s="465"/>
      <c r="N20" s="481">
        <v>2500</v>
      </c>
      <c r="O20" s="535" t="s">
        <v>445</v>
      </c>
      <c r="P20" s="434">
        <v>2000</v>
      </c>
      <c r="Q20" s="423" t="s">
        <v>403</v>
      </c>
    </row>
    <row r="21" spans="2:17" s="429" customFormat="1" ht="40.200000000000003" customHeight="1" x14ac:dyDescent="0.3">
      <c r="B21" s="536">
        <v>44386</v>
      </c>
      <c r="C21" s="537"/>
      <c r="D21" s="538"/>
      <c r="E21" s="538"/>
      <c r="F21" s="538" t="s">
        <v>154</v>
      </c>
      <c r="G21" s="538"/>
      <c r="H21" s="539" t="s">
        <v>155</v>
      </c>
      <c r="I21" s="540"/>
      <c r="J21" s="541">
        <v>1900</v>
      </c>
      <c r="K21" s="542"/>
      <c r="L21" s="538" t="s">
        <v>156</v>
      </c>
      <c r="M21" s="506" t="s">
        <v>371</v>
      </c>
      <c r="N21" s="475">
        <v>2375</v>
      </c>
      <c r="O21" s="476" t="s">
        <v>356</v>
      </c>
    </row>
    <row r="22" spans="2:17" s="429" customFormat="1" ht="30" customHeight="1" x14ac:dyDescent="0.3">
      <c r="B22" s="536">
        <v>44820</v>
      </c>
      <c r="C22" s="537"/>
      <c r="D22" s="538"/>
      <c r="E22" s="538"/>
      <c r="F22" s="538" t="s">
        <v>154</v>
      </c>
      <c r="G22" s="538"/>
      <c r="H22" s="539" t="s">
        <v>392</v>
      </c>
      <c r="I22" s="543"/>
      <c r="J22" s="541">
        <v>1000</v>
      </c>
      <c r="K22" s="542"/>
      <c r="L22" s="538" t="s">
        <v>393</v>
      </c>
      <c r="M22" s="458"/>
      <c r="N22" s="475">
        <f>J22*1.25</f>
        <v>1250</v>
      </c>
      <c r="O22" s="476" t="s">
        <v>356</v>
      </c>
    </row>
    <row r="23" spans="2:17" s="429" customFormat="1" ht="30" customHeight="1" x14ac:dyDescent="0.3">
      <c r="B23" s="536">
        <v>44851</v>
      </c>
      <c r="C23" s="537"/>
      <c r="D23" s="538"/>
      <c r="E23" s="538"/>
      <c r="F23" s="538" t="s">
        <v>396</v>
      </c>
      <c r="G23" s="538"/>
      <c r="H23" s="539" t="s">
        <v>397</v>
      </c>
      <c r="I23" s="543"/>
      <c r="J23" s="541">
        <v>700</v>
      </c>
      <c r="K23" s="542"/>
      <c r="L23" s="538" t="s">
        <v>226</v>
      </c>
      <c r="M23" s="458"/>
      <c r="N23" s="475">
        <f>J23*1.25</f>
        <v>875</v>
      </c>
      <c r="O23" s="476" t="s">
        <v>356</v>
      </c>
    </row>
    <row r="24" spans="2:17" s="423" customFormat="1" ht="13.8" x14ac:dyDescent="0.3">
      <c r="B24" s="544">
        <v>45110</v>
      </c>
      <c r="C24" s="545"/>
      <c r="D24" s="546" t="s">
        <v>430</v>
      </c>
      <c r="E24" s="546"/>
      <c r="F24" s="546" t="s">
        <v>154</v>
      </c>
      <c r="G24" s="546"/>
      <c r="H24" s="547" t="s">
        <v>431</v>
      </c>
      <c r="I24" s="546"/>
      <c r="J24" s="548">
        <v>1575</v>
      </c>
      <c r="K24" s="548"/>
      <c r="L24" s="546" t="s">
        <v>432</v>
      </c>
      <c r="M24" s="465"/>
      <c r="N24" s="475">
        <f>J24*1.25</f>
        <v>1968.75</v>
      </c>
      <c r="O24" s="476" t="s">
        <v>356</v>
      </c>
    </row>
    <row r="25" spans="2:17" s="423" customFormat="1" ht="13.8" x14ac:dyDescent="0.3">
      <c r="B25" s="549">
        <v>29373</v>
      </c>
      <c r="C25" s="550"/>
      <c r="D25" s="551"/>
      <c r="E25" s="551"/>
      <c r="F25" s="552"/>
      <c r="G25" s="552"/>
      <c r="H25" s="552" t="s">
        <v>107</v>
      </c>
      <c r="I25" s="552"/>
      <c r="J25" s="522">
        <v>1</v>
      </c>
      <c r="K25" s="522"/>
      <c r="L25" s="527" t="s">
        <v>177</v>
      </c>
      <c r="M25" s="553"/>
      <c r="N25" s="481">
        <v>495</v>
      </c>
      <c r="O25" s="460" t="s">
        <v>499</v>
      </c>
      <c r="P25" s="516">
        <v>330</v>
      </c>
      <c r="Q25" s="423" t="s">
        <v>406</v>
      </c>
    </row>
    <row r="26" spans="2:17" s="423" customFormat="1" ht="13.8" x14ac:dyDescent="0.3">
      <c r="B26" s="549">
        <v>32509</v>
      </c>
      <c r="C26" s="550"/>
      <c r="D26" s="551"/>
      <c r="E26" s="551"/>
      <c r="F26" s="552"/>
      <c r="G26" s="552"/>
      <c r="H26" s="552" t="s">
        <v>107</v>
      </c>
      <c r="I26" s="552"/>
      <c r="J26" s="522">
        <v>1</v>
      </c>
      <c r="K26" s="522"/>
      <c r="L26" s="527" t="s">
        <v>178</v>
      </c>
      <c r="M26" s="553"/>
      <c r="N26" s="481">
        <v>495</v>
      </c>
      <c r="O26" s="460" t="s">
        <v>499</v>
      </c>
      <c r="P26" s="516">
        <v>330</v>
      </c>
      <c r="Q26" s="423" t="s">
        <v>406</v>
      </c>
    </row>
    <row r="27" spans="2:17" s="423" customFormat="1" ht="13.8" x14ac:dyDescent="0.3">
      <c r="B27" s="524">
        <v>32509</v>
      </c>
      <c r="C27" s="550"/>
      <c r="D27" s="526"/>
      <c r="E27" s="526"/>
      <c r="F27" s="527"/>
      <c r="G27" s="527"/>
      <c r="H27" s="527" t="s">
        <v>107</v>
      </c>
      <c r="I27" s="527"/>
      <c r="J27" s="522">
        <v>1</v>
      </c>
      <c r="K27" s="522"/>
      <c r="L27" s="527" t="s">
        <v>179</v>
      </c>
      <c r="M27" s="553"/>
      <c r="N27" s="481">
        <v>495</v>
      </c>
      <c r="O27" s="460" t="s">
        <v>499</v>
      </c>
      <c r="P27" s="516">
        <v>330</v>
      </c>
      <c r="Q27" s="423" t="s">
        <v>406</v>
      </c>
    </row>
    <row r="28" spans="2:17" s="423" customFormat="1" ht="13.8" x14ac:dyDescent="0.3">
      <c r="B28" s="524">
        <v>32752</v>
      </c>
      <c r="C28" s="550"/>
      <c r="D28" s="526"/>
      <c r="E28" s="526"/>
      <c r="F28" s="527"/>
      <c r="G28" s="527"/>
      <c r="H28" s="527" t="s">
        <v>107</v>
      </c>
      <c r="I28" s="527"/>
      <c r="J28" s="522">
        <v>1</v>
      </c>
      <c r="K28" s="522"/>
      <c r="L28" s="527" t="s">
        <v>180</v>
      </c>
      <c r="M28" s="553"/>
      <c r="N28" s="481">
        <v>495</v>
      </c>
      <c r="O28" s="460" t="s">
        <v>499</v>
      </c>
      <c r="P28" s="516">
        <v>330</v>
      </c>
      <c r="Q28" s="423" t="s">
        <v>406</v>
      </c>
    </row>
    <row r="29" spans="2:17" s="423" customFormat="1" ht="13.8" x14ac:dyDescent="0.3">
      <c r="B29" s="524">
        <v>32752</v>
      </c>
      <c r="C29" s="550"/>
      <c r="D29" s="526"/>
      <c r="E29" s="526"/>
      <c r="F29" s="527"/>
      <c r="G29" s="527"/>
      <c r="H29" s="527" t="s">
        <v>107</v>
      </c>
      <c r="I29" s="527"/>
      <c r="J29" s="522">
        <v>1</v>
      </c>
      <c r="K29" s="522"/>
      <c r="L29" s="527" t="s">
        <v>181</v>
      </c>
      <c r="M29" s="553"/>
      <c r="N29" s="481">
        <v>495</v>
      </c>
      <c r="O29" s="460" t="s">
        <v>499</v>
      </c>
      <c r="P29" s="516">
        <v>330</v>
      </c>
      <c r="Q29" s="423" t="s">
        <v>406</v>
      </c>
    </row>
    <row r="30" spans="2:17" s="423" customFormat="1" ht="13.8" x14ac:dyDescent="0.3">
      <c r="B30" s="524">
        <v>33725</v>
      </c>
      <c r="C30" s="550"/>
      <c r="D30" s="526"/>
      <c r="E30" s="526"/>
      <c r="F30" s="527"/>
      <c r="G30" s="527"/>
      <c r="H30" s="527" t="s">
        <v>107</v>
      </c>
      <c r="I30" s="527"/>
      <c r="J30" s="522">
        <v>1</v>
      </c>
      <c r="K30" s="522"/>
      <c r="L30" s="527" t="s">
        <v>182</v>
      </c>
      <c r="M30" s="553"/>
      <c r="N30" s="481">
        <v>495</v>
      </c>
      <c r="O30" s="460" t="s">
        <v>499</v>
      </c>
      <c r="P30" s="516">
        <v>330</v>
      </c>
      <c r="Q30" s="423" t="s">
        <v>406</v>
      </c>
    </row>
    <row r="31" spans="2:17" s="423" customFormat="1" ht="13.8" x14ac:dyDescent="0.3">
      <c r="B31" s="524">
        <v>33725</v>
      </c>
      <c r="C31" s="550"/>
      <c r="D31" s="526"/>
      <c r="E31" s="526"/>
      <c r="F31" s="527"/>
      <c r="G31" s="527"/>
      <c r="H31" s="527" t="s">
        <v>107</v>
      </c>
      <c r="I31" s="527"/>
      <c r="J31" s="522">
        <v>1</v>
      </c>
      <c r="K31" s="522"/>
      <c r="L31" s="527" t="s">
        <v>183</v>
      </c>
      <c r="M31" s="553"/>
      <c r="N31" s="481">
        <v>495</v>
      </c>
      <c r="O31" s="460" t="s">
        <v>499</v>
      </c>
      <c r="P31" s="516">
        <v>330</v>
      </c>
      <c r="Q31" s="423" t="s">
        <v>406</v>
      </c>
    </row>
    <row r="32" spans="2:17" s="423" customFormat="1" ht="13.8" x14ac:dyDescent="0.3">
      <c r="B32" s="524">
        <v>37329</v>
      </c>
      <c r="C32" s="550"/>
      <c r="D32" s="526">
        <v>501064</v>
      </c>
      <c r="E32" s="526"/>
      <c r="F32" s="527" t="s">
        <v>113</v>
      </c>
      <c r="G32" s="527"/>
      <c r="H32" s="527" t="s">
        <v>107</v>
      </c>
      <c r="I32" s="527"/>
      <c r="J32" s="522">
        <v>38.200000000000003</v>
      </c>
      <c r="K32" s="522"/>
      <c r="L32" s="527" t="s">
        <v>184</v>
      </c>
      <c r="M32" s="553"/>
      <c r="N32" s="481">
        <v>495</v>
      </c>
      <c r="O32" s="460" t="s">
        <v>499</v>
      </c>
      <c r="P32" s="516">
        <v>330</v>
      </c>
      <c r="Q32" s="423" t="s">
        <v>406</v>
      </c>
    </row>
    <row r="33" spans="2:17" s="423" customFormat="1" ht="13.8" x14ac:dyDescent="0.3">
      <c r="B33" s="524">
        <v>37329</v>
      </c>
      <c r="C33" s="550"/>
      <c r="D33" s="526">
        <v>501064</v>
      </c>
      <c r="E33" s="526" t="s">
        <v>185</v>
      </c>
      <c r="F33" s="527" t="s">
        <v>113</v>
      </c>
      <c r="G33" s="527"/>
      <c r="H33" s="527" t="s">
        <v>107</v>
      </c>
      <c r="I33" s="527"/>
      <c r="J33" s="522">
        <v>38.200000000000003</v>
      </c>
      <c r="K33" s="522"/>
      <c r="L33" s="527" t="s">
        <v>184</v>
      </c>
      <c r="M33" s="553"/>
      <c r="N33" s="481">
        <v>495</v>
      </c>
      <c r="O33" s="460" t="s">
        <v>499</v>
      </c>
      <c r="P33" s="516">
        <v>330</v>
      </c>
      <c r="Q33" s="423" t="s">
        <v>406</v>
      </c>
    </row>
    <row r="34" spans="2:17" s="423" customFormat="1" ht="13.8" x14ac:dyDescent="0.3">
      <c r="B34" s="524" t="s">
        <v>186</v>
      </c>
      <c r="C34" s="550"/>
      <c r="D34" s="526"/>
      <c r="E34" s="526"/>
      <c r="F34" s="531" t="s">
        <v>113</v>
      </c>
      <c r="G34" s="531"/>
      <c r="H34" s="531" t="s">
        <v>187</v>
      </c>
      <c r="I34" s="527"/>
      <c r="J34" s="522">
        <v>1</v>
      </c>
      <c r="K34" s="522"/>
      <c r="L34" s="527" t="s">
        <v>188</v>
      </c>
      <c r="M34" s="553"/>
      <c r="N34" s="481">
        <v>1717.5</v>
      </c>
      <c r="O34" s="460" t="s">
        <v>499</v>
      </c>
      <c r="P34" s="516">
        <v>1145</v>
      </c>
      <c r="Q34" s="423" t="s">
        <v>406</v>
      </c>
    </row>
    <row r="35" spans="2:17" s="423" customFormat="1" ht="13.8" x14ac:dyDescent="0.3">
      <c r="B35" s="524">
        <v>40410</v>
      </c>
      <c r="C35" s="525"/>
      <c r="D35" s="526">
        <v>502453</v>
      </c>
      <c r="E35" s="521"/>
      <c r="F35" s="527" t="s">
        <v>113</v>
      </c>
      <c r="G35" s="527"/>
      <c r="H35" s="527" t="s">
        <v>107</v>
      </c>
      <c r="I35" s="521"/>
      <c r="J35" s="522">
        <v>251.2</v>
      </c>
      <c r="K35" s="522"/>
      <c r="L35" s="527" t="s">
        <v>194</v>
      </c>
      <c r="M35" s="465"/>
      <c r="N35" s="481">
        <f>J35*2</f>
        <v>502.4</v>
      </c>
      <c r="O35" s="460" t="s">
        <v>395</v>
      </c>
      <c r="P35" s="516"/>
    </row>
    <row r="36" spans="2:17" s="423" customFormat="1" ht="13.8" x14ac:dyDescent="0.3">
      <c r="B36" s="524">
        <v>40410</v>
      </c>
      <c r="C36" s="525"/>
      <c r="D36" s="526">
        <v>502453</v>
      </c>
      <c r="E36" s="521"/>
      <c r="F36" s="527" t="s">
        <v>113</v>
      </c>
      <c r="G36" s="527"/>
      <c r="H36" s="527" t="s">
        <v>107</v>
      </c>
      <c r="I36" s="521"/>
      <c r="J36" s="522">
        <v>282.60000000000002</v>
      </c>
      <c r="K36" s="522"/>
      <c r="L36" s="527" t="s">
        <v>195</v>
      </c>
      <c r="M36" s="465"/>
      <c r="N36" s="481">
        <f t="shared" ref="N36:N43" si="2">J36*2</f>
        <v>565.20000000000005</v>
      </c>
      <c r="O36" s="460" t="s">
        <v>395</v>
      </c>
      <c r="P36" s="516"/>
    </row>
    <row r="37" spans="2:17" s="423" customFormat="1" ht="13.8" x14ac:dyDescent="0.3">
      <c r="B37" s="524">
        <v>41041</v>
      </c>
      <c r="C37" s="525"/>
      <c r="D37" s="526">
        <v>502781</v>
      </c>
      <c r="E37" s="526"/>
      <c r="F37" s="527" t="s">
        <v>113</v>
      </c>
      <c r="G37" s="521"/>
      <c r="H37" s="527" t="s">
        <v>196</v>
      </c>
      <c r="I37" s="521"/>
      <c r="J37" s="522">
        <v>516.83000000000004</v>
      </c>
      <c r="K37" s="521"/>
      <c r="L37" s="527" t="s">
        <v>195</v>
      </c>
      <c r="M37" s="465"/>
      <c r="N37" s="481">
        <f t="shared" si="2"/>
        <v>1033.6600000000001</v>
      </c>
      <c r="O37" s="460" t="s">
        <v>395</v>
      </c>
      <c r="P37" s="516"/>
    </row>
    <row r="38" spans="2:17" s="423" customFormat="1" ht="13.8" x14ac:dyDescent="0.3">
      <c r="B38" s="524">
        <v>41144</v>
      </c>
      <c r="C38" s="525"/>
      <c r="D38" s="526">
        <v>503024</v>
      </c>
      <c r="E38" s="526"/>
      <c r="F38" s="527" t="s">
        <v>116</v>
      </c>
      <c r="G38" s="521"/>
      <c r="H38" s="527" t="s">
        <v>107</v>
      </c>
      <c r="I38" s="521"/>
      <c r="J38" s="522">
        <v>373.85</v>
      </c>
      <c r="K38" s="521"/>
      <c r="L38" s="527" t="s">
        <v>197</v>
      </c>
      <c r="M38" s="465"/>
      <c r="N38" s="481">
        <f t="shared" si="2"/>
        <v>747.7</v>
      </c>
      <c r="O38" s="460" t="s">
        <v>395</v>
      </c>
      <c r="P38" s="516"/>
    </row>
    <row r="39" spans="2:17" s="423" customFormat="1" ht="13.8" x14ac:dyDescent="0.3">
      <c r="B39" s="524">
        <v>41149</v>
      </c>
      <c r="C39" s="525"/>
      <c r="D39" s="526">
        <v>503017</v>
      </c>
      <c r="E39" s="526"/>
      <c r="F39" s="527" t="s">
        <v>113</v>
      </c>
      <c r="G39" s="521"/>
      <c r="H39" s="527" t="s">
        <v>204</v>
      </c>
      <c r="I39" s="521"/>
      <c r="J39" s="522">
        <v>196.12</v>
      </c>
      <c r="K39" s="521"/>
      <c r="L39" s="527" t="s">
        <v>205</v>
      </c>
      <c r="M39" s="465"/>
      <c r="N39" s="481">
        <f t="shared" si="2"/>
        <v>392.24</v>
      </c>
      <c r="O39" s="460" t="s">
        <v>395</v>
      </c>
      <c r="P39" s="516"/>
    </row>
    <row r="40" spans="2:17" s="423" customFormat="1" ht="13.8" x14ac:dyDescent="0.3">
      <c r="B40" s="524">
        <v>41159</v>
      </c>
      <c r="C40" s="525"/>
      <c r="D40" s="526">
        <v>503024</v>
      </c>
      <c r="E40" s="526"/>
      <c r="F40" s="527" t="s">
        <v>116</v>
      </c>
      <c r="G40" s="521"/>
      <c r="H40" s="527" t="s">
        <v>107</v>
      </c>
      <c r="I40" s="521"/>
      <c r="J40" s="522">
        <v>373.85</v>
      </c>
      <c r="K40" s="521"/>
      <c r="L40" s="527" t="s">
        <v>206</v>
      </c>
      <c r="M40" s="465"/>
      <c r="N40" s="481">
        <f t="shared" si="2"/>
        <v>747.7</v>
      </c>
      <c r="O40" s="460" t="s">
        <v>395</v>
      </c>
      <c r="P40" s="516"/>
    </row>
    <row r="41" spans="2:17" s="423" customFormat="1" ht="13.8" x14ac:dyDescent="0.3">
      <c r="B41" s="524">
        <v>41159</v>
      </c>
      <c r="C41" s="525"/>
      <c r="D41" s="526">
        <v>503024</v>
      </c>
      <c r="E41" s="526"/>
      <c r="F41" s="527" t="s">
        <v>116</v>
      </c>
      <c r="G41" s="521"/>
      <c r="H41" s="527" t="s">
        <v>207</v>
      </c>
      <c r="I41" s="521"/>
      <c r="J41" s="522">
        <v>453.17</v>
      </c>
      <c r="K41" s="521"/>
      <c r="L41" s="527" t="s">
        <v>208</v>
      </c>
      <c r="M41" s="465"/>
      <c r="N41" s="481">
        <f t="shared" si="2"/>
        <v>906.34</v>
      </c>
      <c r="O41" s="460" t="s">
        <v>395</v>
      </c>
    </row>
    <row r="42" spans="2:17" s="423" customFormat="1" ht="13.8" x14ac:dyDescent="0.3">
      <c r="B42" s="524">
        <v>41159</v>
      </c>
      <c r="C42" s="525"/>
      <c r="D42" s="526">
        <v>503024</v>
      </c>
      <c r="E42" s="526"/>
      <c r="F42" s="527" t="s">
        <v>116</v>
      </c>
      <c r="G42" s="521"/>
      <c r="H42" s="527" t="s">
        <v>209</v>
      </c>
      <c r="I42" s="521"/>
      <c r="J42" s="522">
        <v>826.97</v>
      </c>
      <c r="K42" s="521"/>
      <c r="L42" s="527" t="s">
        <v>208</v>
      </c>
      <c r="M42" s="465"/>
      <c r="N42" s="481">
        <f>J42*1.75</f>
        <v>1447.1975</v>
      </c>
      <c r="O42" s="460" t="s">
        <v>395</v>
      </c>
    </row>
    <row r="43" spans="2:17" s="423" customFormat="1" ht="13.8" x14ac:dyDescent="0.3">
      <c r="B43" s="524">
        <v>41830</v>
      </c>
      <c r="C43" s="525"/>
      <c r="D43" s="526">
        <v>300034</v>
      </c>
      <c r="E43" s="526"/>
      <c r="F43" s="527" t="s">
        <v>113</v>
      </c>
      <c r="G43" s="521"/>
      <c r="H43" s="527" t="s">
        <v>107</v>
      </c>
      <c r="I43" s="521"/>
      <c r="J43" s="522">
        <v>916</v>
      </c>
      <c r="K43" s="521"/>
      <c r="L43" s="527" t="s">
        <v>208</v>
      </c>
      <c r="M43" s="465"/>
      <c r="N43" s="481">
        <f t="shared" si="2"/>
        <v>1832</v>
      </c>
      <c r="O43" s="460" t="s">
        <v>362</v>
      </c>
    </row>
    <row r="44" spans="2:17" s="429" customFormat="1" ht="66" x14ac:dyDescent="0.3">
      <c r="B44" s="556">
        <v>43476</v>
      </c>
      <c r="C44" s="557"/>
      <c r="D44" s="558">
        <v>300834</v>
      </c>
      <c r="E44" s="559"/>
      <c r="F44" s="560" t="s">
        <v>210</v>
      </c>
      <c r="G44" s="561"/>
      <c r="H44" s="562" t="s">
        <v>211</v>
      </c>
      <c r="I44" s="561"/>
      <c r="J44" s="563">
        <v>1450</v>
      </c>
      <c r="K44" s="561"/>
      <c r="L44" s="560" t="s">
        <v>212</v>
      </c>
      <c r="M44" s="564"/>
      <c r="N44" s="475">
        <v>2175</v>
      </c>
      <c r="O44" s="565" t="s">
        <v>358</v>
      </c>
    </row>
    <row r="45" spans="2:17" s="429" customFormat="1" ht="66" x14ac:dyDescent="0.3">
      <c r="B45" s="556">
        <v>43476</v>
      </c>
      <c r="C45" s="557"/>
      <c r="D45" s="558">
        <v>300834</v>
      </c>
      <c r="E45" s="559"/>
      <c r="F45" s="560" t="s">
        <v>210</v>
      </c>
      <c r="G45" s="561"/>
      <c r="H45" s="562" t="s">
        <v>213</v>
      </c>
      <c r="I45" s="561"/>
      <c r="J45" s="563">
        <v>1800</v>
      </c>
      <c r="K45" s="561"/>
      <c r="L45" s="560" t="s">
        <v>214</v>
      </c>
      <c r="M45" s="564"/>
      <c r="N45" s="475">
        <v>2700</v>
      </c>
      <c r="O45" s="565" t="s">
        <v>358</v>
      </c>
    </row>
    <row r="46" spans="2:17" s="423" customFormat="1" ht="13.8" x14ac:dyDescent="0.3">
      <c r="B46" s="524">
        <v>43476</v>
      </c>
      <c r="C46" s="554"/>
      <c r="D46" s="526">
        <v>300834</v>
      </c>
      <c r="E46" s="530"/>
      <c r="F46" s="560" t="s">
        <v>210</v>
      </c>
      <c r="G46" s="555"/>
      <c r="H46" s="527" t="s">
        <v>215</v>
      </c>
      <c r="I46" s="555"/>
      <c r="J46" s="522">
        <v>1000</v>
      </c>
      <c r="K46" s="555"/>
      <c r="L46" s="527" t="s">
        <v>216</v>
      </c>
      <c r="M46" s="496"/>
      <c r="N46" s="481">
        <v>1500</v>
      </c>
      <c r="O46" s="460" t="s">
        <v>358</v>
      </c>
    </row>
    <row r="47" spans="2:17" s="423" customFormat="1" ht="13.8" x14ac:dyDescent="0.3">
      <c r="B47" s="524">
        <v>43891</v>
      </c>
      <c r="C47" s="554"/>
      <c r="D47" s="534"/>
      <c r="E47" s="530"/>
      <c r="F47" s="560" t="s">
        <v>210</v>
      </c>
      <c r="G47" s="555"/>
      <c r="H47" s="527" t="s">
        <v>217</v>
      </c>
      <c r="I47" s="555"/>
      <c r="J47" s="522">
        <v>500</v>
      </c>
      <c r="K47" s="555"/>
      <c r="L47" s="527" t="s">
        <v>218</v>
      </c>
      <c r="M47" s="496"/>
      <c r="N47" s="481">
        <f>J47*1.5</f>
        <v>750</v>
      </c>
      <c r="O47" s="460" t="s">
        <v>358</v>
      </c>
    </row>
    <row r="48" spans="2:17" s="423" customFormat="1" ht="13.8" x14ac:dyDescent="0.3">
      <c r="B48" s="524">
        <v>43892</v>
      </c>
      <c r="C48" s="554"/>
      <c r="D48" s="534"/>
      <c r="E48" s="530"/>
      <c r="F48" s="560" t="s">
        <v>210</v>
      </c>
      <c r="G48" s="555"/>
      <c r="H48" s="527" t="s">
        <v>217</v>
      </c>
      <c r="I48" s="555"/>
      <c r="J48" s="522">
        <v>500</v>
      </c>
      <c r="K48" s="555"/>
      <c r="L48" s="527" t="s">
        <v>219</v>
      </c>
      <c r="M48" s="496"/>
      <c r="N48" s="481">
        <f t="shared" ref="N48:N57" si="3">J48*1.5</f>
        <v>750</v>
      </c>
      <c r="O48" s="460" t="s">
        <v>358</v>
      </c>
    </row>
    <row r="49" spans="1:17" s="423" customFormat="1" ht="13.8" x14ac:dyDescent="0.3">
      <c r="B49" s="524">
        <v>43893</v>
      </c>
      <c r="C49" s="554"/>
      <c r="D49" s="534"/>
      <c r="E49" s="530"/>
      <c r="F49" s="560" t="s">
        <v>210</v>
      </c>
      <c r="G49" s="555"/>
      <c r="H49" s="527" t="s">
        <v>217</v>
      </c>
      <c r="I49" s="555"/>
      <c r="J49" s="522">
        <v>500</v>
      </c>
      <c r="K49" s="555"/>
      <c r="L49" s="527" t="s">
        <v>220</v>
      </c>
      <c r="M49" s="496"/>
      <c r="N49" s="481">
        <f t="shared" si="3"/>
        <v>750</v>
      </c>
      <c r="O49" s="460" t="s">
        <v>358</v>
      </c>
    </row>
    <row r="50" spans="1:17" s="423" customFormat="1" ht="13.8" x14ac:dyDescent="0.3">
      <c r="B50" s="524">
        <v>43894</v>
      </c>
      <c r="C50" s="554"/>
      <c r="D50" s="534"/>
      <c r="E50" s="530"/>
      <c r="F50" s="560" t="s">
        <v>210</v>
      </c>
      <c r="G50" s="555"/>
      <c r="H50" s="527" t="s">
        <v>217</v>
      </c>
      <c r="I50" s="555"/>
      <c r="J50" s="522">
        <v>500</v>
      </c>
      <c r="K50" s="555"/>
      <c r="L50" s="527" t="s">
        <v>221</v>
      </c>
      <c r="M50" s="496"/>
      <c r="N50" s="481">
        <f t="shared" si="3"/>
        <v>750</v>
      </c>
      <c r="O50" s="460" t="s">
        <v>358</v>
      </c>
    </row>
    <row r="51" spans="1:17" s="423" customFormat="1" ht="13.8" x14ac:dyDescent="0.3">
      <c r="B51" s="524">
        <v>43895</v>
      </c>
      <c r="C51" s="554"/>
      <c r="D51" s="534"/>
      <c r="E51" s="530"/>
      <c r="F51" s="560" t="s">
        <v>210</v>
      </c>
      <c r="G51" s="555"/>
      <c r="H51" s="527" t="s">
        <v>217</v>
      </c>
      <c r="I51" s="555"/>
      <c r="J51" s="522">
        <v>500</v>
      </c>
      <c r="K51" s="555"/>
      <c r="L51" s="527" t="s">
        <v>222</v>
      </c>
      <c r="M51" s="496"/>
      <c r="N51" s="481">
        <f t="shared" si="3"/>
        <v>750</v>
      </c>
      <c r="O51" s="460" t="s">
        <v>358</v>
      </c>
    </row>
    <row r="52" spans="1:17" s="423" customFormat="1" x14ac:dyDescent="0.3">
      <c r="B52" s="524">
        <v>41884</v>
      </c>
      <c r="C52" s="525"/>
      <c r="D52" s="526">
        <v>300058</v>
      </c>
      <c r="E52" s="526"/>
      <c r="F52" s="527" t="s">
        <v>232</v>
      </c>
      <c r="G52" s="521"/>
      <c r="H52" s="527" t="s">
        <v>233</v>
      </c>
      <c r="I52" s="521"/>
      <c r="J52" s="522">
        <v>3366</v>
      </c>
      <c r="K52" s="521"/>
      <c r="L52" s="527" t="s">
        <v>234</v>
      </c>
      <c r="M52" s="465"/>
      <c r="N52" s="257">
        <f>+J52*1.75</f>
        <v>5890.5</v>
      </c>
      <c r="O52" s="460" t="s">
        <v>358</v>
      </c>
    </row>
    <row r="53" spans="1:17" s="423" customFormat="1" ht="13.8" x14ac:dyDescent="0.3">
      <c r="A53" s="435"/>
      <c r="B53" s="524">
        <v>44116</v>
      </c>
      <c r="C53" s="566"/>
      <c r="D53" s="521">
        <v>301178</v>
      </c>
      <c r="E53" s="567"/>
      <c r="F53" s="521" t="s">
        <v>296</v>
      </c>
      <c r="G53" s="521"/>
      <c r="H53" s="521" t="s">
        <v>297</v>
      </c>
      <c r="I53" s="521"/>
      <c r="J53" s="522">
        <v>900</v>
      </c>
      <c r="K53" s="521"/>
      <c r="L53" s="527" t="s">
        <v>298</v>
      </c>
      <c r="M53" s="465"/>
      <c r="N53" s="481">
        <f t="shared" si="3"/>
        <v>1350</v>
      </c>
      <c r="O53" s="460" t="s">
        <v>358</v>
      </c>
    </row>
    <row r="54" spans="1:17" s="423" customFormat="1" ht="13.8" x14ac:dyDescent="0.3">
      <c r="A54" s="435"/>
      <c r="B54" s="524">
        <v>44116</v>
      </c>
      <c r="C54" s="566"/>
      <c r="D54" s="521">
        <v>301178</v>
      </c>
      <c r="E54" s="567"/>
      <c r="F54" s="521" t="s">
        <v>296</v>
      </c>
      <c r="G54" s="521"/>
      <c r="H54" s="521" t="s">
        <v>299</v>
      </c>
      <c r="I54" s="521"/>
      <c r="J54" s="522">
        <v>1000</v>
      </c>
      <c r="K54" s="521"/>
      <c r="L54" s="527" t="s">
        <v>298</v>
      </c>
      <c r="M54" s="465"/>
      <c r="N54" s="481">
        <f t="shared" si="3"/>
        <v>1500</v>
      </c>
      <c r="O54" s="460" t="s">
        <v>358</v>
      </c>
      <c r="P54" s="423" t="s">
        <v>454</v>
      </c>
    </row>
    <row r="55" spans="1:17" s="423" customFormat="1" ht="13.8" x14ac:dyDescent="0.3">
      <c r="A55" s="435"/>
      <c r="B55" s="524">
        <v>44116</v>
      </c>
      <c r="C55" s="566"/>
      <c r="D55" s="521">
        <v>301178</v>
      </c>
      <c r="E55" s="567"/>
      <c r="F55" s="521" t="s">
        <v>296</v>
      </c>
      <c r="G55" s="521"/>
      <c r="H55" s="521" t="s">
        <v>300</v>
      </c>
      <c r="I55" s="521"/>
      <c r="J55" s="522">
        <v>700</v>
      </c>
      <c r="K55" s="521"/>
      <c r="L55" s="527" t="s">
        <v>298</v>
      </c>
      <c r="M55" s="465"/>
      <c r="N55" s="481">
        <f t="shared" si="3"/>
        <v>1050</v>
      </c>
      <c r="O55" s="460" t="s">
        <v>358</v>
      </c>
      <c r="P55" s="423" t="s">
        <v>455</v>
      </c>
    </row>
    <row r="56" spans="1:17" s="423" customFormat="1" ht="13.8" x14ac:dyDescent="0.3">
      <c r="A56" s="435"/>
      <c r="B56" s="524">
        <v>44116</v>
      </c>
      <c r="C56" s="566"/>
      <c r="D56" s="521">
        <v>301178</v>
      </c>
      <c r="E56" s="567"/>
      <c r="F56" s="521" t="s">
        <v>296</v>
      </c>
      <c r="G56" s="521"/>
      <c r="H56" s="521" t="s">
        <v>456</v>
      </c>
      <c r="I56" s="521"/>
      <c r="J56" s="522">
        <v>1238</v>
      </c>
      <c r="K56" s="521"/>
      <c r="L56" s="527" t="s">
        <v>298</v>
      </c>
      <c r="M56" s="465"/>
      <c r="N56" s="481">
        <f t="shared" si="3"/>
        <v>1857</v>
      </c>
      <c r="O56" s="460" t="s">
        <v>358</v>
      </c>
    </row>
    <row r="57" spans="1:17" s="423" customFormat="1" ht="13.8" x14ac:dyDescent="0.3">
      <c r="A57" s="435"/>
      <c r="B57" s="524">
        <v>44116</v>
      </c>
      <c r="C57" s="566"/>
      <c r="D57" s="521">
        <v>301178</v>
      </c>
      <c r="E57" s="567"/>
      <c r="F57" s="521" t="s">
        <v>296</v>
      </c>
      <c r="G57" s="521"/>
      <c r="H57" s="521" t="s">
        <v>301</v>
      </c>
      <c r="I57" s="521"/>
      <c r="J57" s="522">
        <v>1989</v>
      </c>
      <c r="K57" s="521"/>
      <c r="L57" s="527" t="s">
        <v>298</v>
      </c>
      <c r="M57" s="465"/>
      <c r="N57" s="481">
        <f t="shared" si="3"/>
        <v>2983.5</v>
      </c>
      <c r="O57" s="460" t="s">
        <v>358</v>
      </c>
    </row>
    <row r="58" spans="1:17" s="423" customFormat="1" ht="13.8" x14ac:dyDescent="0.3">
      <c r="A58" s="435"/>
      <c r="B58" s="524">
        <v>45167</v>
      </c>
      <c r="C58" s="566"/>
      <c r="D58" s="521" t="s">
        <v>457</v>
      </c>
      <c r="E58" s="567"/>
      <c r="F58" s="521" t="s">
        <v>458</v>
      </c>
      <c r="G58" s="521"/>
      <c r="H58" s="521" t="s">
        <v>460</v>
      </c>
      <c r="I58" s="521"/>
      <c r="J58" s="522">
        <v>755.7</v>
      </c>
      <c r="K58" s="521"/>
      <c r="L58" s="527" t="s">
        <v>461</v>
      </c>
      <c r="M58" s="465"/>
      <c r="N58" s="481">
        <f>J58*1.1</f>
        <v>831.2700000000001</v>
      </c>
      <c r="O58" s="460" t="s">
        <v>357</v>
      </c>
    </row>
    <row r="59" spans="1:17" s="423" customFormat="1" ht="13.8" x14ac:dyDescent="0.3">
      <c r="A59" s="435"/>
      <c r="B59" s="524">
        <v>45356</v>
      </c>
      <c r="C59" s="566"/>
      <c r="D59" s="521" t="s">
        <v>459</v>
      </c>
      <c r="E59" s="567"/>
      <c r="F59" s="521" t="s">
        <v>458</v>
      </c>
      <c r="G59" s="521"/>
      <c r="H59" s="521" t="s">
        <v>462</v>
      </c>
      <c r="I59" s="521"/>
      <c r="J59" s="522">
        <v>860.69</v>
      </c>
      <c r="K59" s="521"/>
      <c r="L59" s="527" t="s">
        <v>463</v>
      </c>
      <c r="M59" s="465"/>
      <c r="N59" s="481">
        <f>J59*1.1</f>
        <v>946.75900000000013</v>
      </c>
      <c r="O59" s="460" t="s">
        <v>357</v>
      </c>
    </row>
    <row r="60" spans="1:17" s="423" customFormat="1" ht="13.8" x14ac:dyDescent="0.3">
      <c r="B60" s="524">
        <v>36281</v>
      </c>
      <c r="C60" s="550"/>
      <c r="D60" s="526"/>
      <c r="E60" s="526"/>
      <c r="F60" s="527"/>
      <c r="G60" s="527"/>
      <c r="H60" s="527" t="s">
        <v>304</v>
      </c>
      <c r="I60" s="527"/>
      <c r="J60" s="522">
        <v>1</v>
      </c>
      <c r="K60" s="522"/>
      <c r="L60" s="527" t="s">
        <v>190</v>
      </c>
      <c r="M60" s="553"/>
      <c r="N60" s="481">
        <f>700*1.5</f>
        <v>1050</v>
      </c>
      <c r="O60" s="460" t="s">
        <v>497</v>
      </c>
      <c r="P60" s="517">
        <v>700</v>
      </c>
      <c r="Q60" s="423" t="s">
        <v>554</v>
      </c>
    </row>
    <row r="61" spans="1:17" s="423" customFormat="1" ht="13.8" x14ac:dyDescent="0.3">
      <c r="B61" s="524">
        <v>36281</v>
      </c>
      <c r="C61" s="550"/>
      <c r="D61" s="526"/>
      <c r="E61" s="526"/>
      <c r="F61" s="527"/>
      <c r="G61" s="527"/>
      <c r="H61" s="527" t="s">
        <v>304</v>
      </c>
      <c r="I61" s="527"/>
      <c r="J61" s="522">
        <v>1</v>
      </c>
      <c r="K61" s="522"/>
      <c r="L61" s="527" t="s">
        <v>305</v>
      </c>
      <c r="M61" s="553"/>
      <c r="N61" s="481">
        <f>700*1.5</f>
        <v>1050</v>
      </c>
      <c r="O61" s="460" t="s">
        <v>497</v>
      </c>
      <c r="P61" s="517">
        <v>700</v>
      </c>
      <c r="Q61" s="423" t="s">
        <v>554</v>
      </c>
    </row>
    <row r="62" spans="1:17" s="423" customFormat="1" ht="13.8" x14ac:dyDescent="0.3">
      <c r="B62" s="524">
        <v>39149</v>
      </c>
      <c r="C62" s="550"/>
      <c r="D62" s="526">
        <v>502012</v>
      </c>
      <c r="E62" s="526"/>
      <c r="F62" s="527" t="s">
        <v>239</v>
      </c>
      <c r="G62" s="527"/>
      <c r="H62" s="527" t="s">
        <v>306</v>
      </c>
      <c r="I62" s="527"/>
      <c r="J62" s="522">
        <v>4227</v>
      </c>
      <c r="K62" s="522"/>
      <c r="L62" s="527" t="s">
        <v>226</v>
      </c>
      <c r="M62" s="465"/>
      <c r="N62" s="481">
        <v>8454</v>
      </c>
      <c r="O62" s="460" t="s">
        <v>395</v>
      </c>
    </row>
    <row r="63" spans="1:17" s="423" customFormat="1" ht="13.8" x14ac:dyDescent="0.3">
      <c r="B63" s="524">
        <v>42439</v>
      </c>
      <c r="C63" s="525"/>
      <c r="D63" s="521">
        <v>300317</v>
      </c>
      <c r="E63" s="521"/>
      <c r="F63" s="521" t="s">
        <v>312</v>
      </c>
      <c r="G63" s="521"/>
      <c r="H63" s="521" t="s">
        <v>313</v>
      </c>
      <c r="I63" s="521"/>
      <c r="J63" s="522">
        <v>299</v>
      </c>
      <c r="K63" s="521"/>
      <c r="L63" s="521" t="s">
        <v>314</v>
      </c>
      <c r="M63" s="465"/>
      <c r="N63" s="481">
        <v>448.5</v>
      </c>
      <c r="O63" s="460" t="s">
        <v>358</v>
      </c>
    </row>
    <row r="64" spans="1:17" s="423" customFormat="1" ht="15" customHeight="1" x14ac:dyDescent="0.3">
      <c r="B64" s="524">
        <v>42929</v>
      </c>
      <c r="C64" s="525"/>
      <c r="D64" s="521">
        <v>300483</v>
      </c>
      <c r="E64" s="521" t="s">
        <v>315</v>
      </c>
      <c r="F64" s="521"/>
      <c r="G64" s="521"/>
      <c r="H64" s="767" t="s">
        <v>316</v>
      </c>
      <c r="I64" s="521"/>
      <c r="J64" s="522"/>
      <c r="K64" s="521"/>
      <c r="L64" s="768" t="s">
        <v>317</v>
      </c>
      <c r="M64" s="465"/>
      <c r="N64" s="460"/>
      <c r="O64" s="460"/>
    </row>
    <row r="65" spans="2:15" s="423" customFormat="1" ht="13.8" x14ac:dyDescent="0.3">
      <c r="B65" s="524"/>
      <c r="C65" s="525"/>
      <c r="D65" s="521">
        <v>300494</v>
      </c>
      <c r="E65" s="521" t="s">
        <v>315</v>
      </c>
      <c r="F65" s="521" t="s">
        <v>318</v>
      </c>
      <c r="G65" s="521"/>
      <c r="H65" s="767"/>
      <c r="I65" s="521"/>
      <c r="J65" s="522">
        <v>5907</v>
      </c>
      <c r="K65" s="521"/>
      <c r="L65" s="768"/>
      <c r="M65" s="465"/>
      <c r="N65" s="491">
        <v>8860.5</v>
      </c>
      <c r="O65" s="460" t="s">
        <v>358</v>
      </c>
    </row>
    <row r="66" spans="2:15" s="423" customFormat="1" ht="13.8" x14ac:dyDescent="0.3">
      <c r="B66" s="524"/>
      <c r="C66" s="525"/>
      <c r="D66" s="521">
        <v>300499</v>
      </c>
      <c r="E66" s="521" t="s">
        <v>315</v>
      </c>
      <c r="F66" s="521"/>
      <c r="G66" s="521"/>
      <c r="H66" s="767"/>
      <c r="I66" s="521"/>
      <c r="J66" s="522"/>
      <c r="K66" s="521"/>
      <c r="L66" s="768"/>
      <c r="M66" s="465"/>
      <c r="N66" s="460"/>
      <c r="O66" s="460"/>
    </row>
    <row r="67" spans="2:15" s="423" customFormat="1" ht="22.2" customHeight="1" x14ac:dyDescent="0.3">
      <c r="B67" s="569">
        <v>43293</v>
      </c>
      <c r="C67" s="570"/>
      <c r="D67" s="571">
        <v>300743</v>
      </c>
      <c r="E67" s="571"/>
      <c r="F67" s="571" t="s">
        <v>290</v>
      </c>
      <c r="G67" s="571"/>
      <c r="H67" s="568" t="s">
        <v>327</v>
      </c>
      <c r="I67" s="571"/>
      <c r="J67" s="572">
        <v>392</v>
      </c>
      <c r="K67" s="571"/>
      <c r="L67" s="568" t="s">
        <v>292</v>
      </c>
      <c r="M67" s="573"/>
      <c r="N67" s="491">
        <v>588</v>
      </c>
      <c r="O67" s="460" t="s">
        <v>358</v>
      </c>
    </row>
    <row r="68" spans="2:15" s="423" customFormat="1" ht="13.8" x14ac:dyDescent="0.3">
      <c r="B68" s="569">
        <v>43265</v>
      </c>
      <c r="C68" s="570"/>
      <c r="D68" s="571">
        <v>300713</v>
      </c>
      <c r="E68" s="571"/>
      <c r="F68" s="769" t="s">
        <v>318</v>
      </c>
      <c r="G68" s="571"/>
      <c r="H68" s="770" t="s">
        <v>328</v>
      </c>
      <c r="I68" s="571"/>
      <c r="J68" s="572"/>
      <c r="K68" s="571"/>
      <c r="L68" s="770" t="s">
        <v>329</v>
      </c>
      <c r="M68" s="573"/>
      <c r="N68" s="481"/>
      <c r="O68" s="460"/>
    </row>
    <row r="69" spans="2:15" s="423" customFormat="1" ht="30.75" customHeight="1" x14ac:dyDescent="0.3">
      <c r="B69" s="569">
        <v>43317</v>
      </c>
      <c r="C69" s="570"/>
      <c r="D69" s="571">
        <v>300757</v>
      </c>
      <c r="E69" s="571"/>
      <c r="F69" s="769"/>
      <c r="G69" s="571"/>
      <c r="H69" s="770"/>
      <c r="I69" s="571"/>
      <c r="J69" s="572">
        <v>4366</v>
      </c>
      <c r="K69" s="571"/>
      <c r="L69" s="770"/>
      <c r="M69" s="573"/>
      <c r="N69" s="574">
        <v>6549</v>
      </c>
      <c r="O69" s="476" t="s">
        <v>358</v>
      </c>
    </row>
    <row r="70" spans="2:15" s="423" customFormat="1" ht="13.8" x14ac:dyDescent="0.3">
      <c r="B70" s="524">
        <v>45258</v>
      </c>
      <c r="C70" s="525"/>
      <c r="D70" s="521" t="s">
        <v>438</v>
      </c>
      <c r="E70" s="521"/>
      <c r="F70" s="521" t="s">
        <v>439</v>
      </c>
      <c r="G70" s="521"/>
      <c r="H70" s="555" t="s">
        <v>446</v>
      </c>
      <c r="I70" s="521"/>
      <c r="J70" s="522">
        <v>760</v>
      </c>
      <c r="K70" s="521"/>
      <c r="L70" s="568" t="s">
        <v>226</v>
      </c>
      <c r="M70" s="465"/>
      <c r="N70" s="475">
        <f>J70*1.1</f>
        <v>836.00000000000011</v>
      </c>
      <c r="O70" s="476" t="s">
        <v>357</v>
      </c>
    </row>
    <row r="71" spans="2:15" s="423" customFormat="1" ht="13.8" x14ac:dyDescent="0.3">
      <c r="B71" s="524">
        <v>45258</v>
      </c>
      <c r="C71" s="525"/>
      <c r="D71" s="521" t="s">
        <v>438</v>
      </c>
      <c r="E71" s="521"/>
      <c r="F71" s="521" t="s">
        <v>439</v>
      </c>
      <c r="G71" s="521"/>
      <c r="H71" s="555" t="s">
        <v>447</v>
      </c>
      <c r="I71" s="521"/>
      <c r="J71" s="522">
        <v>1340</v>
      </c>
      <c r="K71" s="521"/>
      <c r="L71" s="568" t="s">
        <v>226</v>
      </c>
      <c r="M71" s="465"/>
      <c r="N71" s="475">
        <f>J71*1.1</f>
        <v>1474.0000000000002</v>
      </c>
      <c r="O71" s="476" t="s">
        <v>357</v>
      </c>
    </row>
    <row r="72" spans="2:15" s="423" customFormat="1" ht="124.2" x14ac:dyDescent="0.3">
      <c r="B72" s="524">
        <v>45258</v>
      </c>
      <c r="C72" s="525"/>
      <c r="D72" s="521" t="s">
        <v>438</v>
      </c>
      <c r="E72" s="521"/>
      <c r="F72" s="521" t="s">
        <v>439</v>
      </c>
      <c r="G72" s="521"/>
      <c r="H72" s="575" t="s">
        <v>448</v>
      </c>
      <c r="I72" s="521"/>
      <c r="J72" s="522">
        <v>1980</v>
      </c>
      <c r="K72" s="521"/>
      <c r="L72" s="568" t="s">
        <v>226</v>
      </c>
      <c r="M72" s="465"/>
      <c r="N72" s="475">
        <f>J72*1.1</f>
        <v>2178</v>
      </c>
      <c r="O72" s="476" t="s">
        <v>357</v>
      </c>
    </row>
    <row r="73" spans="2:15" s="423" customFormat="1" ht="13.8" x14ac:dyDescent="0.3">
      <c r="B73" s="524">
        <v>45258</v>
      </c>
      <c r="C73" s="525"/>
      <c r="D73" s="521" t="s">
        <v>438</v>
      </c>
      <c r="E73" s="521"/>
      <c r="F73" s="521" t="s">
        <v>439</v>
      </c>
      <c r="G73" s="521"/>
      <c r="H73" s="555" t="s">
        <v>449</v>
      </c>
      <c r="I73" s="521"/>
      <c r="J73" s="522">
        <v>760</v>
      </c>
      <c r="K73" s="521"/>
      <c r="L73" s="568" t="s">
        <v>226</v>
      </c>
      <c r="M73" s="465"/>
      <c r="N73" s="475">
        <f t="shared" ref="N73:N75" si="4">J73*1.1</f>
        <v>836.00000000000011</v>
      </c>
      <c r="O73" s="476" t="s">
        <v>357</v>
      </c>
    </row>
    <row r="74" spans="2:15" s="423" customFormat="1" ht="13.8" x14ac:dyDescent="0.3">
      <c r="B74" s="524">
        <v>45258</v>
      </c>
      <c r="C74" s="525"/>
      <c r="D74" s="521" t="s">
        <v>438</v>
      </c>
      <c r="E74" s="521"/>
      <c r="F74" s="521" t="s">
        <v>439</v>
      </c>
      <c r="G74" s="521"/>
      <c r="H74" s="555" t="s">
        <v>450</v>
      </c>
      <c r="I74" s="521"/>
      <c r="J74" s="522">
        <v>980</v>
      </c>
      <c r="K74" s="521"/>
      <c r="L74" s="568" t="s">
        <v>226</v>
      </c>
      <c r="M74" s="465"/>
      <c r="N74" s="475">
        <f t="shared" si="4"/>
        <v>1078</v>
      </c>
      <c r="O74" s="476" t="s">
        <v>357</v>
      </c>
    </row>
    <row r="75" spans="2:15" s="423" customFormat="1" ht="13.8" x14ac:dyDescent="0.3">
      <c r="B75" s="524">
        <v>45258</v>
      </c>
      <c r="C75" s="525"/>
      <c r="D75" s="521" t="s">
        <v>438</v>
      </c>
      <c r="E75" s="521"/>
      <c r="F75" s="521" t="s">
        <v>439</v>
      </c>
      <c r="G75" s="521"/>
      <c r="H75" s="555" t="s">
        <v>451</v>
      </c>
      <c r="I75" s="521"/>
      <c r="J75" s="522">
        <v>480</v>
      </c>
      <c r="K75" s="521"/>
      <c r="L75" s="568" t="s">
        <v>226</v>
      </c>
      <c r="M75" s="465"/>
      <c r="N75" s="475">
        <f t="shared" si="4"/>
        <v>528</v>
      </c>
      <c r="O75" s="476" t="s">
        <v>357</v>
      </c>
    </row>
    <row r="76" spans="2:15" s="423" customFormat="1" ht="27.6" x14ac:dyDescent="0.3">
      <c r="B76" s="524">
        <v>45589</v>
      </c>
      <c r="C76" s="555"/>
      <c r="D76" s="521" t="s">
        <v>494</v>
      </c>
      <c r="E76" s="555"/>
      <c r="F76" s="521" t="s">
        <v>344</v>
      </c>
      <c r="G76" s="555"/>
      <c r="H76" s="575" t="s">
        <v>495</v>
      </c>
      <c r="I76" s="555"/>
      <c r="J76" s="522">
        <v>930</v>
      </c>
      <c r="K76" s="555"/>
      <c r="L76" s="568" t="s">
        <v>436</v>
      </c>
      <c r="M76" s="496"/>
      <c r="N76" s="475">
        <v>930</v>
      </c>
      <c r="O76" s="460" t="s">
        <v>394</v>
      </c>
    </row>
    <row r="77" spans="2:15" ht="27.6" x14ac:dyDescent="0.3">
      <c r="B77" s="524">
        <v>45620</v>
      </c>
      <c r="C77" s="555"/>
      <c r="D77" s="521" t="s">
        <v>474</v>
      </c>
      <c r="E77" s="555"/>
      <c r="F77" s="521" t="s">
        <v>472</v>
      </c>
      <c r="G77" s="555"/>
      <c r="H77" s="575" t="s">
        <v>483</v>
      </c>
      <c r="I77" s="555"/>
      <c r="J77" s="522">
        <v>344</v>
      </c>
      <c r="K77" s="555"/>
      <c r="L77" s="568" t="s">
        <v>484</v>
      </c>
      <c r="M77" s="496"/>
      <c r="N77" s="475">
        <f t="shared" ref="N77:N79" si="5">J77</f>
        <v>344</v>
      </c>
      <c r="O77" s="460" t="s">
        <v>394</v>
      </c>
    </row>
    <row r="78" spans="2:15" ht="27.6" x14ac:dyDescent="0.3">
      <c r="B78" s="524">
        <v>45632</v>
      </c>
      <c r="C78" s="555"/>
      <c r="D78" s="521" t="s">
        <v>541</v>
      </c>
      <c r="E78" s="555"/>
      <c r="F78" s="521" t="s">
        <v>296</v>
      </c>
      <c r="G78" s="555"/>
      <c r="H78" s="575" t="s">
        <v>488</v>
      </c>
      <c r="I78" s="555"/>
      <c r="J78" s="522">
        <v>900</v>
      </c>
      <c r="K78" s="555"/>
      <c r="L78" s="568" t="s">
        <v>489</v>
      </c>
      <c r="M78" s="496"/>
      <c r="N78" s="475">
        <v>900</v>
      </c>
      <c r="O78" s="460" t="s">
        <v>394</v>
      </c>
    </row>
    <row r="79" spans="2:15" ht="40.200000000000003" x14ac:dyDescent="0.3">
      <c r="B79" s="576">
        <v>45616</v>
      </c>
      <c r="C79" s="555"/>
      <c r="D79" s="577"/>
      <c r="E79" s="555"/>
      <c r="F79" s="578" t="s">
        <v>492</v>
      </c>
      <c r="G79" s="555"/>
      <c r="H79" s="579" t="s">
        <v>493</v>
      </c>
      <c r="I79" s="555"/>
      <c r="J79" s="572">
        <v>427.87</v>
      </c>
      <c r="K79" s="555"/>
      <c r="L79" s="580"/>
      <c r="M79" s="496"/>
      <c r="N79" s="475">
        <f t="shared" si="5"/>
        <v>427.87</v>
      </c>
      <c r="O79" s="460" t="s">
        <v>405</v>
      </c>
    </row>
    <row r="80" spans="2:15" ht="27.6" x14ac:dyDescent="0.3">
      <c r="B80" s="664">
        <v>45806</v>
      </c>
      <c r="C80" s="665"/>
      <c r="D80" s="666" t="s">
        <v>525</v>
      </c>
      <c r="E80" s="665"/>
      <c r="F80" s="666" t="s">
        <v>296</v>
      </c>
      <c r="G80" s="665"/>
      <c r="H80" s="667" t="s">
        <v>526</v>
      </c>
      <c r="I80" s="665"/>
      <c r="J80" s="668">
        <v>6689</v>
      </c>
      <c r="K80" s="665"/>
      <c r="L80" s="669" t="s">
        <v>226</v>
      </c>
      <c r="M80" s="665"/>
      <c r="N80" s="670">
        <v>6689</v>
      </c>
      <c r="O80" s="671" t="s">
        <v>394</v>
      </c>
    </row>
    <row r="81" spans="2:15" ht="27.6" x14ac:dyDescent="0.3">
      <c r="B81" s="733">
        <v>45932</v>
      </c>
      <c r="C81" s="665"/>
      <c r="D81" s="666" t="s">
        <v>558</v>
      </c>
      <c r="E81" s="665"/>
      <c r="F81" s="666" t="s">
        <v>559</v>
      </c>
      <c r="G81" s="665"/>
      <c r="H81" s="667" t="s">
        <v>560</v>
      </c>
      <c r="I81" s="665"/>
      <c r="J81" s="668">
        <v>21447.81</v>
      </c>
      <c r="K81" s="665"/>
      <c r="L81" s="669" t="s">
        <v>561</v>
      </c>
      <c r="M81" s="665"/>
      <c r="N81" s="734">
        <v>21447.81</v>
      </c>
      <c r="O81" s="735" t="s">
        <v>394</v>
      </c>
    </row>
    <row r="82" spans="2:15" x14ac:dyDescent="0.3">
      <c r="N82" s="581">
        <f>SUM(N3:N81)</f>
        <v>129319.26649999998</v>
      </c>
    </row>
  </sheetData>
  <mergeCells count="6">
    <mergeCell ref="D5:D13"/>
    <mergeCell ref="H64:H66"/>
    <mergeCell ref="L64:L66"/>
    <mergeCell ref="F68:F69"/>
    <mergeCell ref="H68:H69"/>
    <mergeCell ref="L68:L6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7AA20-C3E9-4052-8496-C31E1C6ABF4B}">
  <sheetPr>
    <tabColor theme="7"/>
  </sheetPr>
  <dimension ref="B1:Q20"/>
  <sheetViews>
    <sheetView workbookViewId="0">
      <selection activeCell="H4" sqref="H4"/>
    </sheetView>
  </sheetViews>
  <sheetFormatPr defaultRowHeight="15.6" x14ac:dyDescent="0.3"/>
  <cols>
    <col min="2" max="2" width="9" bestFit="1" customWidth="1"/>
    <col min="4" max="4" width="8.8984375" bestFit="1" customWidth="1"/>
    <col min="8" max="8" width="25.19921875" customWidth="1"/>
    <col min="10" max="10" width="10.3984375" bestFit="1" customWidth="1"/>
    <col min="12" max="12" width="23.8984375" customWidth="1"/>
    <col min="14" max="14" width="17.19921875" customWidth="1"/>
    <col min="15" max="15" width="32.3984375" customWidth="1"/>
    <col min="16" max="16" width="9.3984375" bestFit="1" customWidth="1"/>
  </cols>
  <sheetData>
    <row r="1" spans="2:17" s="423" customFormat="1" ht="13.8" x14ac:dyDescent="0.3">
      <c r="B1" s="424" t="s">
        <v>520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6"/>
      <c r="N1" s="427" t="s">
        <v>0</v>
      </c>
      <c r="O1" s="428"/>
    </row>
    <row r="2" spans="2:17" s="423" customFormat="1" ht="66.599999999999994" x14ac:dyDescent="0.3">
      <c r="B2" s="449" t="s">
        <v>12</v>
      </c>
      <c r="C2" s="450"/>
      <c r="D2" s="451" t="s">
        <v>13</v>
      </c>
      <c r="E2" s="451"/>
      <c r="F2" s="451" t="s">
        <v>14</v>
      </c>
      <c r="G2" s="451"/>
      <c r="H2" s="451" t="s">
        <v>15</v>
      </c>
      <c r="I2" s="451"/>
      <c r="J2" s="451" t="s">
        <v>442</v>
      </c>
      <c r="K2" s="451"/>
      <c r="L2" s="451" t="s">
        <v>16</v>
      </c>
      <c r="M2" s="452" t="s">
        <v>17</v>
      </c>
      <c r="N2" s="453" t="s">
        <v>3</v>
      </c>
      <c r="O2" s="454" t="s">
        <v>18</v>
      </c>
    </row>
    <row r="3" spans="2:17" s="423" customFormat="1" ht="13.8" x14ac:dyDescent="0.3">
      <c r="B3" s="582">
        <v>36566</v>
      </c>
      <c r="C3" s="583"/>
      <c r="D3" s="584"/>
      <c r="E3" s="584"/>
      <c r="F3" s="585" t="s">
        <v>119</v>
      </c>
      <c r="G3" s="585"/>
      <c r="H3" s="585" t="s">
        <v>120</v>
      </c>
      <c r="I3" s="585"/>
      <c r="J3" s="586">
        <v>1</v>
      </c>
      <c r="K3" s="586"/>
      <c r="L3" s="585" t="s">
        <v>105</v>
      </c>
      <c r="M3" s="465"/>
      <c r="N3" s="466">
        <v>1500</v>
      </c>
      <c r="O3" s="535" t="s">
        <v>503</v>
      </c>
      <c r="P3" s="433">
        <v>1000</v>
      </c>
      <c r="Q3" s="423" t="s">
        <v>401</v>
      </c>
    </row>
    <row r="4" spans="2:17" s="429" customFormat="1" ht="16.2" customHeight="1" x14ac:dyDescent="0.3">
      <c r="B4" s="587">
        <v>44634</v>
      </c>
      <c r="C4" s="588"/>
      <c r="D4" s="589" t="s">
        <v>157</v>
      </c>
      <c r="E4" s="589"/>
      <c r="F4" s="589" t="s">
        <v>158</v>
      </c>
      <c r="G4" s="589"/>
      <c r="H4" s="590" t="s">
        <v>159</v>
      </c>
      <c r="I4" s="591"/>
      <c r="J4" s="592">
        <v>14445</v>
      </c>
      <c r="K4" s="593"/>
      <c r="L4" s="589" t="s">
        <v>105</v>
      </c>
      <c r="M4" s="458"/>
      <c r="N4" s="475">
        <v>18056.25</v>
      </c>
      <c r="O4" s="476" t="s">
        <v>356</v>
      </c>
    </row>
    <row r="5" spans="2:17" s="423" customFormat="1" ht="13.8" x14ac:dyDescent="0.3">
      <c r="B5" s="594">
        <v>39730</v>
      </c>
      <c r="C5" s="595"/>
      <c r="D5" s="596">
        <v>502307</v>
      </c>
      <c r="E5" s="585"/>
      <c r="F5" s="597" t="s">
        <v>230</v>
      </c>
      <c r="G5" s="597"/>
      <c r="H5" s="597" t="s">
        <v>231</v>
      </c>
      <c r="I5" s="585"/>
      <c r="J5" s="586">
        <v>15979.2</v>
      </c>
      <c r="K5" s="586"/>
      <c r="L5" s="597" t="s">
        <v>226</v>
      </c>
      <c r="M5" s="465"/>
      <c r="N5" s="481">
        <v>31958.400000000001</v>
      </c>
      <c r="O5" s="460" t="s">
        <v>359</v>
      </c>
    </row>
    <row r="6" spans="2:17" s="423" customFormat="1" ht="13.8" x14ac:dyDescent="0.3">
      <c r="B6" s="594">
        <v>43444</v>
      </c>
      <c r="C6" s="595"/>
      <c r="D6" s="596">
        <v>300820</v>
      </c>
      <c r="E6" s="596"/>
      <c r="F6" s="597" t="s">
        <v>235</v>
      </c>
      <c r="G6" s="585"/>
      <c r="H6" s="597" t="s">
        <v>236</v>
      </c>
      <c r="I6" s="585"/>
      <c r="J6" s="586">
        <v>6276.4</v>
      </c>
      <c r="K6" s="585"/>
      <c r="L6" s="597" t="s">
        <v>234</v>
      </c>
      <c r="M6" s="465"/>
      <c r="N6" s="491">
        <v>9414.5999999999985</v>
      </c>
      <c r="O6" s="460" t="s">
        <v>358</v>
      </c>
    </row>
    <row r="7" spans="2:17" s="423" customFormat="1" ht="13.8" x14ac:dyDescent="0.3">
      <c r="B7" s="594">
        <v>34547</v>
      </c>
      <c r="C7" s="598"/>
      <c r="D7" s="596"/>
      <c r="E7" s="596"/>
      <c r="F7" s="597"/>
      <c r="G7" s="597"/>
      <c r="H7" s="597" t="s">
        <v>278</v>
      </c>
      <c r="I7" s="597"/>
      <c r="J7" s="586">
        <v>1</v>
      </c>
      <c r="K7" s="586"/>
      <c r="L7" s="597" t="s">
        <v>279</v>
      </c>
      <c r="M7" s="553"/>
      <c r="N7" s="481">
        <v>4500</v>
      </c>
      <c r="O7" s="460" t="s">
        <v>497</v>
      </c>
      <c r="P7" s="517">
        <v>3000</v>
      </c>
      <c r="Q7" s="423" t="s">
        <v>407</v>
      </c>
    </row>
    <row r="8" spans="2:17" s="423" customFormat="1" ht="13.8" x14ac:dyDescent="0.3">
      <c r="B8" s="594">
        <v>35612</v>
      </c>
      <c r="C8" s="598"/>
      <c r="D8" s="596"/>
      <c r="E8" s="596"/>
      <c r="F8" s="597" t="s">
        <v>119</v>
      </c>
      <c r="G8" s="597"/>
      <c r="H8" s="597" t="s">
        <v>280</v>
      </c>
      <c r="I8" s="597"/>
      <c r="J8" s="586">
        <v>1</v>
      </c>
      <c r="K8" s="586"/>
      <c r="L8" s="597" t="s">
        <v>244</v>
      </c>
      <c r="M8" s="553"/>
      <c r="N8" s="481">
        <v>7500</v>
      </c>
      <c r="O8" s="460" t="s">
        <v>497</v>
      </c>
      <c r="P8" s="517">
        <v>5000</v>
      </c>
      <c r="Q8" s="423" t="s">
        <v>407</v>
      </c>
    </row>
    <row r="9" spans="2:17" s="423" customFormat="1" ht="13.8" x14ac:dyDescent="0.3">
      <c r="B9" s="594">
        <v>36404</v>
      </c>
      <c r="C9" s="598"/>
      <c r="D9" s="596">
        <v>660</v>
      </c>
      <c r="E9" s="596"/>
      <c r="F9" s="597" t="s">
        <v>281</v>
      </c>
      <c r="G9" s="597"/>
      <c r="H9" s="597" t="s">
        <v>282</v>
      </c>
      <c r="I9" s="597"/>
      <c r="J9" s="586">
        <v>4253.33</v>
      </c>
      <c r="K9" s="586"/>
      <c r="L9" s="597" t="s">
        <v>283</v>
      </c>
      <c r="M9" s="553"/>
      <c r="N9" s="481">
        <v>8506.66</v>
      </c>
      <c r="O9" s="460" t="s">
        <v>361</v>
      </c>
    </row>
    <row r="10" spans="2:17" s="423" customFormat="1" ht="13.8" x14ac:dyDescent="0.3">
      <c r="B10" s="594">
        <v>39149</v>
      </c>
      <c r="C10" s="598"/>
      <c r="D10" s="596">
        <v>502015</v>
      </c>
      <c r="E10" s="596"/>
      <c r="F10" s="597" t="s">
        <v>284</v>
      </c>
      <c r="G10" s="597"/>
      <c r="H10" s="597" t="s">
        <v>285</v>
      </c>
      <c r="I10" s="597"/>
      <c r="J10" s="586">
        <v>458.4</v>
      </c>
      <c r="K10" s="586"/>
      <c r="L10" s="597" t="s">
        <v>226</v>
      </c>
      <c r="M10" s="465"/>
      <c r="N10" s="481">
        <v>916.8</v>
      </c>
      <c r="O10" s="460" t="s">
        <v>395</v>
      </c>
    </row>
    <row r="11" spans="2:17" s="423" customFormat="1" ht="13.8" x14ac:dyDescent="0.3">
      <c r="B11" s="594">
        <v>42838</v>
      </c>
      <c r="C11" s="595"/>
      <c r="D11" s="585">
        <v>300456</v>
      </c>
      <c r="E11" s="585"/>
      <c r="F11" s="585" t="s">
        <v>286</v>
      </c>
      <c r="G11" s="585"/>
      <c r="H11" s="585" t="s">
        <v>287</v>
      </c>
      <c r="I11" s="585"/>
      <c r="J11" s="586">
        <v>1789</v>
      </c>
      <c r="K11" s="585"/>
      <c r="L11" s="585" t="s">
        <v>288</v>
      </c>
      <c r="M11" s="465"/>
      <c r="N11" s="491">
        <v>2683.5</v>
      </c>
      <c r="O11" s="460" t="s">
        <v>358</v>
      </c>
    </row>
    <row r="12" spans="2:17" s="423" customFormat="1" ht="13.8" x14ac:dyDescent="0.3">
      <c r="B12" s="594">
        <v>43191</v>
      </c>
      <c r="C12" s="595"/>
      <c r="D12" s="585"/>
      <c r="E12" s="585"/>
      <c r="F12" s="585"/>
      <c r="G12" s="585"/>
      <c r="H12" s="585" t="s">
        <v>289</v>
      </c>
      <c r="I12" s="585"/>
      <c r="J12" s="586">
        <v>1</v>
      </c>
      <c r="K12" s="585"/>
      <c r="L12" s="597" t="s">
        <v>226</v>
      </c>
      <c r="M12" s="465"/>
      <c r="N12" s="481">
        <v>1500</v>
      </c>
      <c r="O12" s="460" t="s">
        <v>497</v>
      </c>
      <c r="P12" s="517">
        <v>1000</v>
      </c>
      <c r="Q12" s="423" t="s">
        <v>407</v>
      </c>
    </row>
    <row r="13" spans="2:17" s="423" customFormat="1" ht="13.8" x14ac:dyDescent="0.3">
      <c r="B13" s="594">
        <v>43284</v>
      </c>
      <c r="C13" s="595"/>
      <c r="D13" s="585">
        <v>300727</v>
      </c>
      <c r="E13" s="585"/>
      <c r="F13" s="585" t="s">
        <v>290</v>
      </c>
      <c r="G13" s="585"/>
      <c r="H13" s="585" t="s">
        <v>291</v>
      </c>
      <c r="I13" s="585"/>
      <c r="J13" s="586">
        <v>3840.48</v>
      </c>
      <c r="K13" s="585"/>
      <c r="L13" s="597" t="s">
        <v>226</v>
      </c>
      <c r="M13" s="465"/>
      <c r="N13" s="491">
        <v>5760.72</v>
      </c>
      <c r="O13" s="460" t="s">
        <v>358</v>
      </c>
    </row>
    <row r="14" spans="2:17" s="423" customFormat="1" ht="13.8" x14ac:dyDescent="0.3">
      <c r="B14" s="594">
        <v>43293</v>
      </c>
      <c r="C14" s="595"/>
      <c r="D14" s="585">
        <v>300743</v>
      </c>
      <c r="E14" s="585"/>
      <c r="F14" s="585" t="s">
        <v>290</v>
      </c>
      <c r="G14" s="585"/>
      <c r="H14" s="585" t="s">
        <v>291</v>
      </c>
      <c r="I14" s="585"/>
      <c r="J14" s="586">
        <v>2998.61</v>
      </c>
      <c r="K14" s="585"/>
      <c r="L14" s="597" t="s">
        <v>292</v>
      </c>
      <c r="M14" s="465"/>
      <c r="N14" s="491">
        <v>4497.915</v>
      </c>
      <c r="O14" s="460" t="s">
        <v>358</v>
      </c>
    </row>
    <row r="15" spans="2:17" s="423" customFormat="1" ht="13.8" x14ac:dyDescent="0.3">
      <c r="B15" s="594">
        <v>43298</v>
      </c>
      <c r="C15" s="595"/>
      <c r="D15" s="585">
        <v>300746</v>
      </c>
      <c r="E15" s="585"/>
      <c r="F15" s="585" t="s">
        <v>290</v>
      </c>
      <c r="G15" s="585"/>
      <c r="H15" s="585" t="s">
        <v>293</v>
      </c>
      <c r="I15" s="585"/>
      <c r="J15" s="586">
        <v>1456</v>
      </c>
      <c r="K15" s="585"/>
      <c r="L15" s="597" t="s">
        <v>226</v>
      </c>
      <c r="M15" s="465"/>
      <c r="N15" s="491">
        <v>2184</v>
      </c>
      <c r="O15" s="460" t="s">
        <v>358</v>
      </c>
    </row>
    <row r="16" spans="2:17" s="423" customFormat="1" ht="40.200000000000003" x14ac:dyDescent="0.3">
      <c r="B16" s="594">
        <v>45372</v>
      </c>
      <c r="C16" s="595"/>
      <c r="D16" s="585" t="s">
        <v>453</v>
      </c>
      <c r="E16" s="585"/>
      <c r="F16" s="585" t="s">
        <v>452</v>
      </c>
      <c r="G16" s="585"/>
      <c r="H16" s="599" t="s">
        <v>465</v>
      </c>
      <c r="I16" s="585"/>
      <c r="J16" s="586">
        <v>1980.5</v>
      </c>
      <c r="K16" s="585"/>
      <c r="L16" s="600" t="s">
        <v>292</v>
      </c>
      <c r="M16" s="496"/>
      <c r="N16" s="475">
        <v>1980.5</v>
      </c>
      <c r="O16" s="460" t="s">
        <v>394</v>
      </c>
    </row>
    <row r="17" spans="2:15" s="423" customFormat="1" ht="27.6" x14ac:dyDescent="0.3">
      <c r="B17" s="594">
        <v>45632</v>
      </c>
      <c r="C17" s="601"/>
      <c r="D17" s="585" t="s">
        <v>477</v>
      </c>
      <c r="E17" s="601"/>
      <c r="F17" s="585" t="s">
        <v>296</v>
      </c>
      <c r="G17" s="601"/>
      <c r="H17" s="602" t="s">
        <v>478</v>
      </c>
      <c r="I17" s="601"/>
      <c r="J17" s="586">
        <v>950</v>
      </c>
      <c r="K17" s="601"/>
      <c r="L17" s="600" t="s">
        <v>479</v>
      </c>
      <c r="M17" s="496"/>
      <c r="N17" s="475">
        <v>950</v>
      </c>
      <c r="O17" s="460" t="s">
        <v>394</v>
      </c>
    </row>
    <row r="18" spans="2:15" s="423" customFormat="1" ht="13.8" x14ac:dyDescent="0.3">
      <c r="B18" s="594">
        <v>45632</v>
      </c>
      <c r="C18" s="601"/>
      <c r="D18" s="585" t="s">
        <v>477</v>
      </c>
      <c r="E18" s="601"/>
      <c r="F18" s="585" t="s">
        <v>296</v>
      </c>
      <c r="G18" s="601"/>
      <c r="H18" s="602" t="s">
        <v>480</v>
      </c>
      <c r="I18" s="601"/>
      <c r="J18" s="586">
        <v>4250</v>
      </c>
      <c r="K18" s="601"/>
      <c r="L18" s="600" t="s">
        <v>479</v>
      </c>
      <c r="M18" s="496"/>
      <c r="N18" s="475">
        <v>4250</v>
      </c>
      <c r="O18" s="460" t="s">
        <v>394</v>
      </c>
    </row>
    <row r="19" spans="2:15" s="423" customFormat="1" ht="13.8" x14ac:dyDescent="0.3">
      <c r="B19" s="737">
        <v>45961</v>
      </c>
      <c r="C19" s="738"/>
      <c r="D19" s="739" t="s">
        <v>557</v>
      </c>
      <c r="E19" s="738"/>
      <c r="F19" s="739" t="s">
        <v>543</v>
      </c>
      <c r="G19" s="738"/>
      <c r="H19" s="740" t="s">
        <v>556</v>
      </c>
      <c r="I19" s="738"/>
      <c r="J19" s="741">
        <v>32074.9</v>
      </c>
      <c r="K19" s="738"/>
      <c r="L19" s="742" t="s">
        <v>226</v>
      </c>
      <c r="M19" s="743"/>
      <c r="N19" s="736">
        <v>32074.9</v>
      </c>
      <c r="O19" s="671" t="s">
        <v>394</v>
      </c>
    </row>
    <row r="20" spans="2:15" x14ac:dyDescent="0.3">
      <c r="N20" s="515">
        <f>SUM(N3:N19)</f>
        <v>138234.245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B943A-F5CC-4192-BA46-CC5362E18D22}">
  <sheetPr>
    <tabColor theme="6"/>
  </sheetPr>
  <dimension ref="B1:Q33"/>
  <sheetViews>
    <sheetView workbookViewId="0">
      <selection activeCell="N33" sqref="N33"/>
    </sheetView>
  </sheetViews>
  <sheetFormatPr defaultRowHeight="15.6" x14ac:dyDescent="0.3"/>
  <cols>
    <col min="2" max="2" width="8.8984375" bestFit="1" customWidth="1"/>
    <col min="4" max="4" width="8.8984375" bestFit="1" customWidth="1"/>
    <col min="8" max="8" width="25.19921875" customWidth="1"/>
    <col min="10" max="10" width="10.19921875" bestFit="1" customWidth="1"/>
    <col min="12" max="12" width="30" customWidth="1"/>
    <col min="14" max="14" width="13.19921875" customWidth="1"/>
    <col min="15" max="15" width="23.19921875" customWidth="1"/>
    <col min="16" max="16" width="9.3984375" bestFit="1" customWidth="1"/>
  </cols>
  <sheetData>
    <row r="1" spans="2:17" s="423" customFormat="1" ht="13.8" x14ac:dyDescent="0.3">
      <c r="B1" s="424" t="s">
        <v>512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6"/>
      <c r="N1" s="427" t="s">
        <v>0</v>
      </c>
      <c r="O1" s="428"/>
    </row>
    <row r="2" spans="2:17" s="423" customFormat="1" ht="66.599999999999994" x14ac:dyDescent="0.3">
      <c r="B2" s="449" t="s">
        <v>12</v>
      </c>
      <c r="C2" s="450"/>
      <c r="D2" s="451" t="s">
        <v>13</v>
      </c>
      <c r="E2" s="451"/>
      <c r="F2" s="451" t="s">
        <v>14</v>
      </c>
      <c r="G2" s="451"/>
      <c r="H2" s="451" t="s">
        <v>15</v>
      </c>
      <c r="I2" s="451"/>
      <c r="J2" s="451" t="s">
        <v>442</v>
      </c>
      <c r="K2" s="451"/>
      <c r="L2" s="451" t="s">
        <v>16</v>
      </c>
      <c r="M2" s="452" t="s">
        <v>17</v>
      </c>
      <c r="N2" s="453" t="s">
        <v>3</v>
      </c>
      <c r="O2" s="454" t="s">
        <v>18</v>
      </c>
    </row>
    <row r="3" spans="2:17" s="423" customFormat="1" ht="13.8" x14ac:dyDescent="0.3">
      <c r="B3" s="603">
        <v>22068</v>
      </c>
      <c r="C3" s="604"/>
      <c r="D3" s="605"/>
      <c r="E3" s="605"/>
      <c r="F3" s="606" t="s">
        <v>242</v>
      </c>
      <c r="G3" s="606"/>
      <c r="H3" s="607" t="s">
        <v>243</v>
      </c>
      <c r="I3" s="607"/>
      <c r="J3" s="608">
        <v>1</v>
      </c>
      <c r="K3" s="608"/>
      <c r="L3" s="607" t="s">
        <v>244</v>
      </c>
      <c r="M3" s="553"/>
      <c r="N3" s="481">
        <v>345</v>
      </c>
      <c r="O3" s="460" t="s">
        <v>499</v>
      </c>
      <c r="P3" s="517">
        <v>230</v>
      </c>
      <c r="Q3" s="423" t="s">
        <v>406</v>
      </c>
    </row>
    <row r="4" spans="2:17" s="423" customFormat="1" ht="13.8" x14ac:dyDescent="0.3">
      <c r="B4" s="603">
        <v>22068</v>
      </c>
      <c r="C4" s="604"/>
      <c r="D4" s="605"/>
      <c r="E4" s="605"/>
      <c r="F4" s="606" t="s">
        <v>242</v>
      </c>
      <c r="G4" s="606"/>
      <c r="H4" s="607" t="s">
        <v>245</v>
      </c>
      <c r="I4" s="607"/>
      <c r="J4" s="608">
        <v>1</v>
      </c>
      <c r="K4" s="608"/>
      <c r="L4" s="607" t="s">
        <v>244</v>
      </c>
      <c r="M4" s="553"/>
      <c r="N4" s="481">
        <v>538.5</v>
      </c>
      <c r="O4" s="460" t="s">
        <v>499</v>
      </c>
      <c r="P4" s="517">
        <v>359</v>
      </c>
      <c r="Q4" s="423" t="s">
        <v>406</v>
      </c>
    </row>
    <row r="5" spans="2:17" s="423" customFormat="1" ht="13.8" x14ac:dyDescent="0.3">
      <c r="B5" s="609">
        <v>34608</v>
      </c>
      <c r="C5" s="604"/>
      <c r="D5" s="610"/>
      <c r="E5" s="610"/>
      <c r="F5" s="607" t="s">
        <v>242</v>
      </c>
      <c r="G5" s="607"/>
      <c r="H5" s="607" t="s">
        <v>246</v>
      </c>
      <c r="I5" s="607"/>
      <c r="J5" s="608">
        <v>1</v>
      </c>
      <c r="K5" s="608"/>
      <c r="L5" s="607" t="s">
        <v>244</v>
      </c>
      <c r="M5" s="553"/>
      <c r="N5" s="481">
        <v>3300</v>
      </c>
      <c r="O5" s="460" t="s">
        <v>499</v>
      </c>
      <c r="P5" s="517">
        <v>2200</v>
      </c>
      <c r="Q5" s="423" t="s">
        <v>406</v>
      </c>
    </row>
    <row r="6" spans="2:17" s="423" customFormat="1" ht="13.8" x14ac:dyDescent="0.3">
      <c r="B6" s="609">
        <v>36708</v>
      </c>
      <c r="C6" s="604"/>
      <c r="D6" s="610"/>
      <c r="E6" s="610"/>
      <c r="F6" s="607" t="s">
        <v>242</v>
      </c>
      <c r="G6" s="607"/>
      <c r="H6" s="607" t="s">
        <v>247</v>
      </c>
      <c r="I6" s="607"/>
      <c r="J6" s="608">
        <v>1</v>
      </c>
      <c r="K6" s="608"/>
      <c r="L6" s="607" t="s">
        <v>244</v>
      </c>
      <c r="M6" s="553"/>
      <c r="N6" s="481">
        <v>3000</v>
      </c>
      <c r="O6" s="460" t="s">
        <v>499</v>
      </c>
      <c r="P6" s="517">
        <v>2000</v>
      </c>
      <c r="Q6" s="423" t="s">
        <v>406</v>
      </c>
    </row>
    <row r="7" spans="2:17" s="423" customFormat="1" ht="13.8" x14ac:dyDescent="0.3">
      <c r="B7" s="609">
        <v>37966</v>
      </c>
      <c r="C7" s="604"/>
      <c r="D7" s="610">
        <v>501359</v>
      </c>
      <c r="E7" s="610"/>
      <c r="F7" s="607" t="s">
        <v>242</v>
      </c>
      <c r="G7" s="607"/>
      <c r="H7" s="607" t="s">
        <v>248</v>
      </c>
      <c r="I7" s="607"/>
      <c r="J7" s="608">
        <v>925.8</v>
      </c>
      <c r="K7" s="608"/>
      <c r="L7" s="607" t="s">
        <v>249</v>
      </c>
      <c r="M7" s="553"/>
      <c r="N7" s="481">
        <v>1851.6</v>
      </c>
      <c r="O7" s="460" t="s">
        <v>395</v>
      </c>
    </row>
    <row r="8" spans="2:17" s="423" customFormat="1" ht="13.8" x14ac:dyDescent="0.3">
      <c r="B8" s="609">
        <v>38029</v>
      </c>
      <c r="C8" s="604"/>
      <c r="D8" s="610">
        <v>501376</v>
      </c>
      <c r="E8" s="610"/>
      <c r="F8" s="607" t="s">
        <v>242</v>
      </c>
      <c r="G8" s="607"/>
      <c r="H8" s="607" t="s">
        <v>250</v>
      </c>
      <c r="I8" s="607"/>
      <c r="J8" s="608">
        <v>2001.65</v>
      </c>
      <c r="K8" s="608"/>
      <c r="L8" s="607" t="s">
        <v>249</v>
      </c>
      <c r="M8" s="553"/>
      <c r="N8" s="491">
        <v>4003.3</v>
      </c>
      <c r="O8" s="460" t="s">
        <v>395</v>
      </c>
    </row>
    <row r="9" spans="2:17" s="423" customFormat="1" ht="13.8" x14ac:dyDescent="0.3">
      <c r="B9" s="609">
        <v>39065</v>
      </c>
      <c r="C9" s="604"/>
      <c r="D9" s="610">
        <v>501966</v>
      </c>
      <c r="E9" s="610"/>
      <c r="F9" s="607" t="s">
        <v>251</v>
      </c>
      <c r="G9" s="607"/>
      <c r="H9" s="607" t="s">
        <v>252</v>
      </c>
      <c r="I9" s="607"/>
      <c r="J9" s="608">
        <v>183.02</v>
      </c>
      <c r="K9" s="608"/>
      <c r="L9" s="607" t="s">
        <v>249</v>
      </c>
      <c r="M9" s="465"/>
      <c r="N9" s="481">
        <v>366.04</v>
      </c>
      <c r="O9" s="460" t="s">
        <v>395</v>
      </c>
    </row>
    <row r="10" spans="2:17" s="423" customFormat="1" ht="13.8" x14ac:dyDescent="0.3">
      <c r="B10" s="609">
        <v>40311</v>
      </c>
      <c r="C10" s="611"/>
      <c r="D10" s="610">
        <v>502597</v>
      </c>
      <c r="E10" s="612"/>
      <c r="F10" s="607" t="s">
        <v>253</v>
      </c>
      <c r="G10" s="607"/>
      <c r="H10" s="607" t="s">
        <v>254</v>
      </c>
      <c r="I10" s="612"/>
      <c r="J10" s="608">
        <v>1306.1300000000001</v>
      </c>
      <c r="K10" s="608"/>
      <c r="L10" s="607" t="s">
        <v>195</v>
      </c>
      <c r="M10" s="465"/>
      <c r="N10" s="481">
        <v>2612.2600000000002</v>
      </c>
      <c r="O10" s="460" t="s">
        <v>395</v>
      </c>
    </row>
    <row r="11" spans="2:17" s="423" customFormat="1" ht="13.8" x14ac:dyDescent="0.3">
      <c r="B11" s="609">
        <v>40556</v>
      </c>
      <c r="C11" s="611"/>
      <c r="D11" s="610">
        <v>502710</v>
      </c>
      <c r="E11" s="612"/>
      <c r="F11" s="607" t="s">
        <v>242</v>
      </c>
      <c r="G11" s="607"/>
      <c r="H11" s="607" t="s">
        <v>255</v>
      </c>
      <c r="I11" s="612"/>
      <c r="J11" s="608">
        <v>1248</v>
      </c>
      <c r="K11" s="608"/>
      <c r="L11" s="607" t="s">
        <v>195</v>
      </c>
      <c r="M11" s="465"/>
      <c r="N11" s="481">
        <f>J11*2</f>
        <v>2496</v>
      </c>
      <c r="O11" s="460" t="s">
        <v>395</v>
      </c>
    </row>
    <row r="12" spans="2:17" s="423" customFormat="1" ht="13.8" x14ac:dyDescent="0.3">
      <c r="B12" s="609">
        <v>40556</v>
      </c>
      <c r="C12" s="611"/>
      <c r="D12" s="610">
        <v>502711</v>
      </c>
      <c r="E12" s="612"/>
      <c r="F12" s="607" t="s">
        <v>242</v>
      </c>
      <c r="G12" s="607"/>
      <c r="H12" s="607" t="s">
        <v>256</v>
      </c>
      <c r="I12" s="612"/>
      <c r="J12" s="608">
        <v>1527</v>
      </c>
      <c r="K12" s="608"/>
      <c r="L12" s="607" t="s">
        <v>195</v>
      </c>
      <c r="M12" s="465"/>
      <c r="N12" s="481">
        <f t="shared" ref="N12:N24" si="0">J12*2</f>
        <v>3054</v>
      </c>
      <c r="O12" s="460" t="s">
        <v>395</v>
      </c>
    </row>
    <row r="13" spans="2:17" s="423" customFormat="1" ht="13.8" x14ac:dyDescent="0.3">
      <c r="B13" s="609">
        <v>40587</v>
      </c>
      <c r="C13" s="611"/>
      <c r="D13" s="610">
        <v>502733</v>
      </c>
      <c r="E13" s="612"/>
      <c r="F13" s="607" t="s">
        <v>251</v>
      </c>
      <c r="G13" s="607"/>
      <c r="H13" s="607" t="s">
        <v>257</v>
      </c>
      <c r="I13" s="612"/>
      <c r="J13" s="608">
        <v>17873.02</v>
      </c>
      <c r="K13" s="608"/>
      <c r="L13" s="607" t="s">
        <v>195</v>
      </c>
      <c r="M13" s="465"/>
      <c r="N13" s="481">
        <f t="shared" si="0"/>
        <v>35746.04</v>
      </c>
      <c r="O13" s="460" t="s">
        <v>395</v>
      </c>
    </row>
    <row r="14" spans="2:17" s="423" customFormat="1" ht="13.8" x14ac:dyDescent="0.3">
      <c r="B14" s="609">
        <v>40587</v>
      </c>
      <c r="C14" s="611"/>
      <c r="D14" s="610">
        <v>502733</v>
      </c>
      <c r="E14" s="612"/>
      <c r="F14" s="607" t="s">
        <v>251</v>
      </c>
      <c r="G14" s="607"/>
      <c r="H14" s="607" t="s">
        <v>258</v>
      </c>
      <c r="I14" s="612"/>
      <c r="J14" s="608">
        <v>6275.88</v>
      </c>
      <c r="K14" s="608"/>
      <c r="L14" s="607" t="s">
        <v>195</v>
      </c>
      <c r="M14" s="465"/>
      <c r="N14" s="481">
        <f t="shared" si="0"/>
        <v>12551.76</v>
      </c>
      <c r="O14" s="460" t="s">
        <v>395</v>
      </c>
    </row>
    <row r="15" spans="2:17" s="423" customFormat="1" ht="13.8" x14ac:dyDescent="0.3">
      <c r="B15" s="609">
        <v>40587</v>
      </c>
      <c r="C15" s="611"/>
      <c r="D15" s="610">
        <v>502733</v>
      </c>
      <c r="E15" s="612"/>
      <c r="F15" s="607" t="s">
        <v>251</v>
      </c>
      <c r="G15" s="607"/>
      <c r="H15" s="607" t="s">
        <v>259</v>
      </c>
      <c r="I15" s="612"/>
      <c r="J15" s="608">
        <v>2595.84</v>
      </c>
      <c r="K15" s="608"/>
      <c r="L15" s="607" t="s">
        <v>195</v>
      </c>
      <c r="M15" s="465"/>
      <c r="N15" s="481">
        <f t="shared" si="0"/>
        <v>5191.68</v>
      </c>
      <c r="O15" s="460" t="s">
        <v>395</v>
      </c>
    </row>
    <row r="16" spans="2:17" s="423" customFormat="1" ht="13.8" x14ac:dyDescent="0.3">
      <c r="B16" s="609">
        <v>40587</v>
      </c>
      <c r="C16" s="611"/>
      <c r="D16" s="610">
        <v>502733</v>
      </c>
      <c r="E16" s="612"/>
      <c r="F16" s="607" t="s">
        <v>251</v>
      </c>
      <c r="G16" s="607"/>
      <c r="H16" s="607" t="s">
        <v>260</v>
      </c>
      <c r="I16" s="612"/>
      <c r="J16" s="608">
        <v>892.32</v>
      </c>
      <c r="K16" s="608"/>
      <c r="L16" s="607" t="s">
        <v>195</v>
      </c>
      <c r="M16" s="465"/>
      <c r="N16" s="481">
        <f t="shared" si="0"/>
        <v>1784.64</v>
      </c>
      <c r="O16" s="460" t="s">
        <v>395</v>
      </c>
    </row>
    <row r="17" spans="2:15" s="423" customFormat="1" ht="13.8" x14ac:dyDescent="0.3">
      <c r="B17" s="609">
        <v>40587</v>
      </c>
      <c r="C17" s="611"/>
      <c r="D17" s="610">
        <v>502733</v>
      </c>
      <c r="E17" s="612"/>
      <c r="F17" s="607" t="s">
        <v>251</v>
      </c>
      <c r="G17" s="607"/>
      <c r="H17" s="607" t="s">
        <v>261</v>
      </c>
      <c r="I17" s="612"/>
      <c r="J17" s="608">
        <v>730.08</v>
      </c>
      <c r="K17" s="608"/>
      <c r="L17" s="607" t="s">
        <v>195</v>
      </c>
      <c r="M17" s="465"/>
      <c r="N17" s="481">
        <f t="shared" si="0"/>
        <v>1460.16</v>
      </c>
      <c r="O17" s="460" t="s">
        <v>395</v>
      </c>
    </row>
    <row r="18" spans="2:15" s="423" customFormat="1" ht="13.8" x14ac:dyDescent="0.3">
      <c r="B18" s="609">
        <v>40587</v>
      </c>
      <c r="C18" s="611"/>
      <c r="D18" s="610">
        <v>502733</v>
      </c>
      <c r="E18" s="612"/>
      <c r="F18" s="607" t="s">
        <v>251</v>
      </c>
      <c r="G18" s="607"/>
      <c r="H18" s="607" t="s">
        <v>262</v>
      </c>
      <c r="I18" s="612"/>
      <c r="J18" s="608">
        <v>730.08</v>
      </c>
      <c r="K18" s="608"/>
      <c r="L18" s="607" t="s">
        <v>195</v>
      </c>
      <c r="M18" s="465"/>
      <c r="N18" s="481">
        <f t="shared" si="0"/>
        <v>1460.16</v>
      </c>
      <c r="O18" s="460" t="s">
        <v>395</v>
      </c>
    </row>
    <row r="19" spans="2:15" s="423" customFormat="1" ht="13.8" x14ac:dyDescent="0.3">
      <c r="B19" s="609">
        <v>40587</v>
      </c>
      <c r="C19" s="611"/>
      <c r="D19" s="610">
        <v>502733</v>
      </c>
      <c r="E19" s="612"/>
      <c r="F19" s="607" t="s">
        <v>251</v>
      </c>
      <c r="G19" s="607"/>
      <c r="H19" s="607" t="s">
        <v>263</v>
      </c>
      <c r="I19" s="607"/>
      <c r="J19" s="608">
        <v>608.4</v>
      </c>
      <c r="K19" s="608"/>
      <c r="L19" s="607" t="s">
        <v>195</v>
      </c>
      <c r="M19" s="465"/>
      <c r="N19" s="481">
        <f t="shared" si="0"/>
        <v>1216.8</v>
      </c>
      <c r="O19" s="460" t="s">
        <v>395</v>
      </c>
    </row>
    <row r="20" spans="2:15" s="423" customFormat="1" ht="13.8" x14ac:dyDescent="0.3">
      <c r="B20" s="609">
        <v>40587</v>
      </c>
      <c r="C20" s="611"/>
      <c r="D20" s="610">
        <v>502733</v>
      </c>
      <c r="E20" s="612"/>
      <c r="F20" s="607" t="s">
        <v>251</v>
      </c>
      <c r="G20" s="607"/>
      <c r="H20" s="607" t="s">
        <v>264</v>
      </c>
      <c r="I20" s="612"/>
      <c r="J20" s="608">
        <v>608.4</v>
      </c>
      <c r="K20" s="608"/>
      <c r="L20" s="607" t="s">
        <v>195</v>
      </c>
      <c r="M20" s="465"/>
      <c r="N20" s="481">
        <f t="shared" si="0"/>
        <v>1216.8</v>
      </c>
      <c r="O20" s="460" t="s">
        <v>395</v>
      </c>
    </row>
    <row r="21" spans="2:15" s="423" customFormat="1" ht="13.8" x14ac:dyDescent="0.3">
      <c r="B21" s="609">
        <v>40587</v>
      </c>
      <c r="C21" s="611"/>
      <c r="D21" s="610">
        <v>502733</v>
      </c>
      <c r="E21" s="612"/>
      <c r="F21" s="607" t="s">
        <v>251</v>
      </c>
      <c r="G21" s="607"/>
      <c r="H21" s="607" t="s">
        <v>265</v>
      </c>
      <c r="I21" s="612"/>
      <c r="J21" s="608">
        <v>1379.04</v>
      </c>
      <c r="K21" s="608"/>
      <c r="L21" s="607" t="s">
        <v>195</v>
      </c>
      <c r="M21" s="465"/>
      <c r="N21" s="481">
        <f t="shared" si="0"/>
        <v>2758.08</v>
      </c>
      <c r="O21" s="460" t="s">
        <v>395</v>
      </c>
    </row>
    <row r="22" spans="2:15" s="423" customFormat="1" ht="13.8" x14ac:dyDescent="0.3">
      <c r="B22" s="609">
        <v>40587</v>
      </c>
      <c r="C22" s="611"/>
      <c r="D22" s="610">
        <v>502733</v>
      </c>
      <c r="E22" s="612"/>
      <c r="F22" s="607" t="s">
        <v>251</v>
      </c>
      <c r="G22" s="607"/>
      <c r="H22" s="607" t="s">
        <v>266</v>
      </c>
      <c r="I22" s="612"/>
      <c r="J22" s="608">
        <v>5945.94</v>
      </c>
      <c r="K22" s="608"/>
      <c r="L22" s="607" t="s">
        <v>195</v>
      </c>
      <c r="M22" s="465"/>
      <c r="N22" s="481">
        <f t="shared" si="0"/>
        <v>11891.88</v>
      </c>
      <c r="O22" s="460" t="s">
        <v>395</v>
      </c>
    </row>
    <row r="23" spans="2:15" s="423" customFormat="1" ht="13.8" x14ac:dyDescent="0.3">
      <c r="B23" s="609">
        <v>40587</v>
      </c>
      <c r="C23" s="611"/>
      <c r="D23" s="610">
        <v>502733</v>
      </c>
      <c r="E23" s="612"/>
      <c r="F23" s="607" t="s">
        <v>251</v>
      </c>
      <c r="G23" s="607"/>
      <c r="H23" s="607" t="s">
        <v>267</v>
      </c>
      <c r="I23" s="612"/>
      <c r="J23" s="608">
        <v>3664</v>
      </c>
      <c r="K23" s="608"/>
      <c r="L23" s="607" t="s">
        <v>195</v>
      </c>
      <c r="M23" s="465"/>
      <c r="N23" s="481">
        <f t="shared" si="0"/>
        <v>7328</v>
      </c>
      <c r="O23" s="460" t="s">
        <v>395</v>
      </c>
    </row>
    <row r="24" spans="2:15" s="423" customFormat="1" ht="13.8" x14ac:dyDescent="0.3">
      <c r="B24" s="609">
        <v>40587</v>
      </c>
      <c r="C24" s="611"/>
      <c r="D24" s="610">
        <v>502733</v>
      </c>
      <c r="E24" s="612"/>
      <c r="F24" s="607" t="s">
        <v>251</v>
      </c>
      <c r="G24" s="607"/>
      <c r="H24" s="607" t="s">
        <v>268</v>
      </c>
      <c r="I24" s="612"/>
      <c r="J24" s="608">
        <v>8364</v>
      </c>
      <c r="K24" s="608"/>
      <c r="L24" s="607" t="s">
        <v>195</v>
      </c>
      <c r="M24" s="465"/>
      <c r="N24" s="481">
        <f t="shared" si="0"/>
        <v>16728</v>
      </c>
      <c r="O24" s="460" t="s">
        <v>395</v>
      </c>
    </row>
    <row r="25" spans="2:15" s="423" customFormat="1" ht="13.8" x14ac:dyDescent="0.3">
      <c r="B25" s="609">
        <v>41152</v>
      </c>
      <c r="C25" s="611"/>
      <c r="D25" s="610">
        <v>503020</v>
      </c>
      <c r="E25" s="610"/>
      <c r="F25" s="607" t="s">
        <v>251</v>
      </c>
      <c r="G25" s="612"/>
      <c r="H25" s="607" t="s">
        <v>269</v>
      </c>
      <c r="I25" s="612"/>
      <c r="J25" s="608">
        <v>1658</v>
      </c>
      <c r="K25" s="612"/>
      <c r="L25" s="607" t="s">
        <v>195</v>
      </c>
      <c r="M25" s="465"/>
      <c r="N25" s="481">
        <f>J25*1.75</f>
        <v>2901.5</v>
      </c>
      <c r="O25" s="460" t="s">
        <v>360</v>
      </c>
    </row>
    <row r="26" spans="2:15" s="423" customFormat="1" ht="13.8" x14ac:dyDescent="0.3">
      <c r="B26" s="609">
        <v>41180</v>
      </c>
      <c r="C26" s="611"/>
      <c r="D26" s="610">
        <v>503032</v>
      </c>
      <c r="E26" s="610"/>
      <c r="F26" s="607" t="s">
        <v>270</v>
      </c>
      <c r="G26" s="612"/>
      <c r="H26" s="607" t="s">
        <v>271</v>
      </c>
      <c r="I26" s="612"/>
      <c r="J26" s="608">
        <v>2475</v>
      </c>
      <c r="K26" s="612"/>
      <c r="L26" s="607" t="s">
        <v>226</v>
      </c>
      <c r="M26" s="465"/>
      <c r="N26" s="481">
        <f t="shared" ref="N26:N28" si="1">J26*1.75</f>
        <v>4331.25</v>
      </c>
      <c r="O26" s="460" t="s">
        <v>360</v>
      </c>
    </row>
    <row r="27" spans="2:15" s="423" customFormat="1" ht="13.8" x14ac:dyDescent="0.3">
      <c r="B27" s="609">
        <v>41263</v>
      </c>
      <c r="C27" s="611"/>
      <c r="D27" s="610">
        <v>503064</v>
      </c>
      <c r="E27" s="610"/>
      <c r="F27" s="607" t="s">
        <v>232</v>
      </c>
      <c r="G27" s="612"/>
      <c r="H27" s="607" t="s">
        <v>272</v>
      </c>
      <c r="I27" s="612"/>
      <c r="J27" s="608">
        <v>15505</v>
      </c>
      <c r="K27" s="612"/>
      <c r="L27" s="607" t="s">
        <v>195</v>
      </c>
      <c r="M27" s="465"/>
      <c r="N27" s="481">
        <f t="shared" si="1"/>
        <v>27133.75</v>
      </c>
      <c r="O27" s="460" t="s">
        <v>360</v>
      </c>
    </row>
    <row r="28" spans="2:15" s="423" customFormat="1" ht="13.8" x14ac:dyDescent="0.3">
      <c r="B28" s="609">
        <v>41492</v>
      </c>
      <c r="C28" s="611"/>
      <c r="D28" s="610">
        <v>503151</v>
      </c>
      <c r="E28" s="610"/>
      <c r="F28" s="607" t="s">
        <v>273</v>
      </c>
      <c r="G28" s="612"/>
      <c r="H28" s="607" t="s">
        <v>274</v>
      </c>
      <c r="I28" s="612"/>
      <c r="J28" s="608">
        <v>7195</v>
      </c>
      <c r="K28" s="612"/>
      <c r="L28" s="607" t="s">
        <v>195</v>
      </c>
      <c r="M28" s="465"/>
      <c r="N28" s="481">
        <f t="shared" si="1"/>
        <v>12591.25</v>
      </c>
      <c r="O28" s="460" t="s">
        <v>360</v>
      </c>
    </row>
    <row r="29" spans="2:15" s="423" customFormat="1" ht="13.8" x14ac:dyDescent="0.3">
      <c r="B29" s="609">
        <v>43495</v>
      </c>
      <c r="C29" s="611"/>
      <c r="D29" s="613" t="s">
        <v>47</v>
      </c>
      <c r="E29" s="610"/>
      <c r="F29" s="607" t="s">
        <v>251</v>
      </c>
      <c r="G29" s="612"/>
      <c r="H29" s="607" t="s">
        <v>275</v>
      </c>
      <c r="I29" s="612"/>
      <c r="J29" s="608">
        <v>315</v>
      </c>
      <c r="K29" s="612"/>
      <c r="L29" s="607" t="s">
        <v>195</v>
      </c>
      <c r="M29" s="465"/>
      <c r="N29" s="481">
        <f>J29*1.5</f>
        <v>472.5</v>
      </c>
      <c r="O29" s="460" t="s">
        <v>358</v>
      </c>
    </row>
    <row r="30" spans="2:15" s="429" customFormat="1" ht="23.25" customHeight="1" x14ac:dyDescent="0.25">
      <c r="B30" s="614">
        <v>43444</v>
      </c>
      <c r="C30" s="615"/>
      <c r="D30" s="616"/>
      <c r="E30" s="616"/>
      <c r="F30" s="617" t="s">
        <v>296</v>
      </c>
      <c r="G30" s="616"/>
      <c r="H30" s="618" t="s">
        <v>338</v>
      </c>
      <c r="I30" s="616"/>
      <c r="J30" s="619">
        <v>435</v>
      </c>
      <c r="K30" s="616"/>
      <c r="L30" s="617" t="s">
        <v>339</v>
      </c>
      <c r="M30" s="458"/>
      <c r="N30" s="481">
        <f>J30*1.5</f>
        <v>652.5</v>
      </c>
      <c r="O30" s="460" t="s">
        <v>358</v>
      </c>
    </row>
    <row r="31" spans="2:15" s="423" customFormat="1" ht="13.8" x14ac:dyDescent="0.3">
      <c r="B31" s="673">
        <v>45520</v>
      </c>
      <c r="C31" s="674"/>
      <c r="D31" s="675"/>
      <c r="E31" s="674"/>
      <c r="F31" s="675" t="s">
        <v>471</v>
      </c>
      <c r="G31" s="674"/>
      <c r="H31" s="676" t="s">
        <v>481</v>
      </c>
      <c r="I31" s="674"/>
      <c r="J31" s="677">
        <v>267</v>
      </c>
      <c r="K31" s="674"/>
      <c r="L31" s="678" t="s">
        <v>482</v>
      </c>
      <c r="M31" s="679"/>
      <c r="N31" s="680">
        <v>267</v>
      </c>
      <c r="O31" s="681" t="s">
        <v>394</v>
      </c>
    </row>
    <row r="32" spans="2:15" ht="16.2" thickBot="1" x14ac:dyDescent="0.35">
      <c r="B32" s="682">
        <v>45937</v>
      </c>
      <c r="C32" s="683"/>
      <c r="D32" s="684" t="s">
        <v>533</v>
      </c>
      <c r="E32" s="683"/>
      <c r="F32" s="684" t="s">
        <v>452</v>
      </c>
      <c r="G32" s="683"/>
      <c r="H32" s="685" t="s">
        <v>534</v>
      </c>
      <c r="I32" s="683"/>
      <c r="J32" s="686">
        <v>21733.33</v>
      </c>
      <c r="K32" s="683"/>
      <c r="L32" s="687" t="s">
        <v>226</v>
      </c>
      <c r="M32" s="683"/>
      <c r="N32" s="688">
        <v>21733.33</v>
      </c>
      <c r="O32" s="689" t="s">
        <v>394</v>
      </c>
    </row>
    <row r="33" spans="14:14" x14ac:dyDescent="0.3">
      <c r="N33" s="672">
        <f>SUM(N3:N32)</f>
        <v>190983.78000000003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0ea50aa-9a19-4cb4-ba41-57597350199e" xsi:nil="true"/>
    <lcf76f155ced4ddcb4097134ff3c332f xmlns="13ddb142-86c1-463f-9a12-a992385bda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5C84FA3040E7418E53DF000E6CBA75" ma:contentTypeVersion="18" ma:contentTypeDescription="Create a new document." ma:contentTypeScope="" ma:versionID="5caf89ee66a107da1794133fd4660a27">
  <xsd:schema xmlns:xsd="http://www.w3.org/2001/XMLSchema" xmlns:xs="http://www.w3.org/2001/XMLSchema" xmlns:p="http://schemas.microsoft.com/office/2006/metadata/properties" xmlns:ns2="13ddb142-86c1-463f-9a12-a992385bda94" xmlns:ns3="e0ea50aa-9a19-4cb4-ba41-57597350199e" targetNamespace="http://schemas.microsoft.com/office/2006/metadata/properties" ma:root="true" ma:fieldsID="2ff0fd2272f1d3dc53d6b5d162648649" ns2:_="" ns3:_="">
    <xsd:import namespace="13ddb142-86c1-463f-9a12-a992385bda94"/>
    <xsd:import namespace="e0ea50aa-9a19-4cb4-ba41-5759735019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ddb142-86c1-463f-9a12-a992385bda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919250d-7dcb-4f5e-b444-383715c1c0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a50aa-9a19-4cb4-ba41-57597350199e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9b82454-37fd-4db9-bffb-e75612a8fe8e}" ma:internalName="TaxCatchAll" ma:showField="CatchAllData" ma:web="e0ea50aa-9a19-4cb4-ba41-5759735019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18F402-80D3-40B0-99B9-0C5AE78BC19A}">
  <ds:schemaRefs>
    <ds:schemaRef ds:uri="http://schemas.microsoft.com/office/2006/metadata/properties"/>
    <ds:schemaRef ds:uri="http://schemas.microsoft.com/office/infopath/2007/PartnerControls"/>
    <ds:schemaRef ds:uri="e0ea50aa-9a19-4cb4-ba41-57597350199e"/>
    <ds:schemaRef ds:uri="13ddb142-86c1-463f-9a12-a992385bda94"/>
  </ds:schemaRefs>
</ds:datastoreItem>
</file>

<file path=customXml/itemProps2.xml><?xml version="1.0" encoding="utf-8"?>
<ds:datastoreItem xmlns:ds="http://schemas.openxmlformats.org/officeDocument/2006/customXml" ds:itemID="{38278770-8499-44A8-B07F-1B6B51AD60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ddb142-86c1-463f-9a12-a992385bda94"/>
    <ds:schemaRef ds:uri="e0ea50aa-9a19-4cb4-ba41-5759735019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33F49FC-6FF2-4B59-9ECD-2CAE856B5B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Summary</vt:lpstr>
      <vt:lpstr>Office</vt:lpstr>
      <vt:lpstr>Community</vt:lpstr>
      <vt:lpstr>Fairground</vt:lpstr>
      <vt:lpstr>Buildings</vt:lpstr>
      <vt:lpstr>Contents</vt:lpstr>
      <vt:lpstr>Street Furniture</vt:lpstr>
      <vt:lpstr>Gates and Fences</vt:lpstr>
      <vt:lpstr>Playground Equipment</vt:lpstr>
      <vt:lpstr>Ground surfaces</vt:lpstr>
      <vt:lpstr>Mowers and Machinery</vt:lpstr>
      <vt:lpstr>Sports eqipment</vt:lpstr>
      <vt:lpstr>Community!Print_Area</vt:lpstr>
      <vt:lpstr>Fairground!Print_Area</vt:lpstr>
      <vt:lpstr>Office!Print_Area</vt:lpstr>
      <vt:lpstr>Summary!Print_Area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Tina Reade</dc:creator>
  <cp:keywords/>
  <dc:description/>
  <cp:lastModifiedBy>Danielle Davis</cp:lastModifiedBy>
  <cp:revision/>
  <cp:lastPrinted>2024-02-20T13:12:28Z</cp:lastPrinted>
  <dcterms:created xsi:type="dcterms:W3CDTF">2019-01-27T15:07:50Z</dcterms:created>
  <dcterms:modified xsi:type="dcterms:W3CDTF">2026-05-21T12:24:28Z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0x0101009B5C84FA3040E7418E53DF000E6CBA75</vt:lpwstr>
  </property>
  <property fmtid="{D5CDD505-2E9C-101B-9397-08002B2CF9AE}" pid="3" name="AuthorIds_UIVersion_1024">
    <vt:lpwstr>10</vt:lpwstr>
  </property>
  <property fmtid="{D5CDD505-2E9C-101B-9397-08002B2CF9AE}" pid="4" name="MediaServiceImageTags">
    <vt:lpwstr/>
  </property>
</Properties>
</file>