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Files\SMPC\Structure\Timetables\"/>
    </mc:Choice>
  </mc:AlternateContent>
  <xr:revisionPtr revIDLastSave="0" documentId="8_{FECA47FA-DBF6-4AEB-B1F5-A76D9ACE739B}" xr6:coauthVersionLast="47" xr6:coauthVersionMax="47" xr10:uidLastSave="{00000000-0000-0000-0000-000000000000}"/>
  <bookViews>
    <workbookView xWindow="29085" yWindow="-5790" windowWidth="17055" windowHeight="26715" activeTab="1" xr2:uid="{CC31B701-17DB-4316-8D3C-F32F3486D8D6}"/>
  </bookViews>
  <sheets>
    <sheet name="v9.5" sheetId="9" r:id="rId1"/>
    <sheet name="v9.4" sheetId="7" r:id="rId2"/>
    <sheet name="v9.3" sheetId="8" r:id="rId3"/>
    <sheet name="v9.2" sheetId="4" r:id="rId4"/>
    <sheet name="v9.1" sheetId="1" r:id="rId5"/>
    <sheet name="v9.0" sheetId="5" r:id="rId6"/>
    <sheet name="v8.0" sheetId="6" r:id="rId7"/>
  </sheets>
  <definedNames>
    <definedName name="_xlnm._FilterDatabase" localSheetId="6" hidden="1">'v8.0'!#REF!</definedName>
    <definedName name="_xlnm._FilterDatabase" localSheetId="5" hidden="1">'v9.0'!#REF!</definedName>
    <definedName name="_xlnm._FilterDatabase" localSheetId="4" hidden="1">'v9.1'!#REF!</definedName>
    <definedName name="_xlnm._FilterDatabase" localSheetId="3" hidden="1">'v9.2'!#REF!</definedName>
    <definedName name="_xlnm._FilterDatabase" localSheetId="2" hidden="1">'v9.3'!#REF!</definedName>
    <definedName name="_xlnm._FilterDatabase" localSheetId="1" hidden="1">'v9.4'!#REF!</definedName>
    <definedName name="_xlnm._FilterDatabase" localSheetId="0" hidden="1">'v9.5'!#REF!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1" i="9" l="1"/>
  <c r="A82" i="9"/>
  <c r="A23" i="9"/>
  <c r="A24" i="9" s="1"/>
  <c r="A76" i="7"/>
  <c r="C76" i="7"/>
  <c r="D76" i="7"/>
  <c r="E76" i="7"/>
  <c r="F76" i="7"/>
  <c r="G76" i="7"/>
  <c r="H76" i="7"/>
  <c r="H134" i="9"/>
  <c r="G134" i="9"/>
  <c r="F134" i="9"/>
  <c r="E134" i="9"/>
  <c r="D134" i="9"/>
  <c r="C134" i="9"/>
  <c r="A134" i="9"/>
  <c r="M132" i="9"/>
  <c r="L132" i="9" a="1"/>
  <c r="L132" i="9" s="1"/>
  <c r="K132" i="9" a="1"/>
  <c r="K132" i="9" s="1"/>
  <c r="J132" i="9"/>
  <c r="I132" i="9"/>
  <c r="M131" i="9"/>
  <c r="J131" i="9"/>
  <c r="I131" i="9" s="1"/>
  <c r="M130" i="9"/>
  <c r="L130" i="9" a="1"/>
  <c r="L130" i="9" s="1"/>
  <c r="K130" i="9" a="1"/>
  <c r="K130" i="9" s="1"/>
  <c r="J130" i="9"/>
  <c r="I130" i="9"/>
  <c r="M129" i="9"/>
  <c r="L129" i="9" a="1"/>
  <c r="L129" i="9" s="1"/>
  <c r="K129" i="9" a="1"/>
  <c r="K129" i="9" s="1"/>
  <c r="J129" i="9"/>
  <c r="I129" i="9"/>
  <c r="M128" i="9"/>
  <c r="J128" i="9"/>
  <c r="I128" i="9"/>
  <c r="M127" i="9"/>
  <c r="L127" i="9" a="1"/>
  <c r="L127" i="9" s="1"/>
  <c r="K127" i="9" a="1"/>
  <c r="K127" i="9" s="1"/>
  <c r="J127" i="9"/>
  <c r="I127" i="9"/>
  <c r="M126" i="9"/>
  <c r="L126" i="9" a="1"/>
  <c r="L126" i="9" s="1"/>
  <c r="K126" i="9" a="1"/>
  <c r="K126" i="9" s="1"/>
  <c r="J126" i="9"/>
  <c r="I126" i="9"/>
  <c r="K125" i="9" a="1"/>
  <c r="K125" i="9" s="1"/>
  <c r="J125" i="9"/>
  <c r="I125" i="9" s="1"/>
  <c r="M124" i="9"/>
  <c r="L124" i="9" a="1"/>
  <c r="L124" i="9" s="1"/>
  <c r="K124" i="9" a="1"/>
  <c r="K124" i="9" s="1"/>
  <c r="J124" i="9"/>
  <c r="I124" i="9"/>
  <c r="M123" i="9"/>
  <c r="L123" i="9" a="1"/>
  <c r="L123" i="9" s="1"/>
  <c r="J123" i="9"/>
  <c r="I123" i="9"/>
  <c r="M122" i="9"/>
  <c r="K122" i="9" a="1"/>
  <c r="K122" i="9" s="1"/>
  <c r="J122" i="9"/>
  <c r="I122" i="9"/>
  <c r="M121" i="9"/>
  <c r="L121" i="9" a="1"/>
  <c r="L121" i="9" s="1"/>
  <c r="K121" i="9" a="1"/>
  <c r="K121" i="9" s="1"/>
  <c r="J121" i="9"/>
  <c r="I121" i="9"/>
  <c r="M120" i="9"/>
  <c r="L120" i="9" a="1"/>
  <c r="L120" i="9" s="1"/>
  <c r="K120" i="9" a="1"/>
  <c r="K120" i="9" s="1"/>
  <c r="J120" i="9"/>
  <c r="I120" i="9"/>
  <c r="M119" i="9"/>
  <c r="J119" i="9"/>
  <c r="I119" i="9" s="1"/>
  <c r="M118" i="9"/>
  <c r="L118" i="9" a="1"/>
  <c r="L118" i="9" s="1"/>
  <c r="K118" i="9" a="1"/>
  <c r="K118" i="9" s="1"/>
  <c r="J118" i="9"/>
  <c r="I118" i="9"/>
  <c r="L117" i="9" a="1"/>
  <c r="L117" i="9" s="1"/>
  <c r="K117" i="9" a="1"/>
  <c r="K117" i="9" s="1"/>
  <c r="J117" i="9"/>
  <c r="I117" i="9"/>
  <c r="M116" i="9"/>
  <c r="K116" i="9" a="1"/>
  <c r="K116" i="9" s="1"/>
  <c r="J116" i="9"/>
  <c r="I116" i="9" s="1"/>
  <c r="M115" i="9"/>
  <c r="L115" i="9" a="1"/>
  <c r="L115" i="9" s="1"/>
  <c r="K115" i="9" a="1"/>
  <c r="K115" i="9" s="1"/>
  <c r="J115" i="9"/>
  <c r="I115" i="9"/>
  <c r="M114" i="9"/>
  <c r="L114" i="9" a="1"/>
  <c r="L114" i="9" s="1"/>
  <c r="K114" i="9" a="1"/>
  <c r="K114" i="9" s="1"/>
  <c r="J114" i="9"/>
  <c r="I114" i="9"/>
  <c r="M113" i="9"/>
  <c r="L113" i="9" a="1"/>
  <c r="L113" i="9" s="1"/>
  <c r="K113" i="9" a="1"/>
  <c r="K113" i="9" s="1"/>
  <c r="J113" i="9"/>
  <c r="I113" i="9"/>
  <c r="M112" i="9"/>
  <c r="J112" i="9"/>
  <c r="I112" i="9"/>
  <c r="M111" i="9"/>
  <c r="L111" i="9" a="1"/>
  <c r="L111" i="9" s="1"/>
  <c r="K111" i="9" a="1"/>
  <c r="K111" i="9" s="1"/>
  <c r="J111" i="9"/>
  <c r="I111" i="9"/>
  <c r="M110" i="9"/>
  <c r="L110" i="9" a="1"/>
  <c r="L110" i="9" s="1"/>
  <c r="K110" i="9" a="1"/>
  <c r="K110" i="9" s="1"/>
  <c r="J110" i="9"/>
  <c r="I110" i="9"/>
  <c r="M109" i="9"/>
  <c r="J109" i="9"/>
  <c r="I109" i="9"/>
  <c r="L108" i="9" a="1"/>
  <c r="L108" i="9" s="1"/>
  <c r="K108" i="9" a="1"/>
  <c r="K108" i="9" s="1"/>
  <c r="J108" i="9"/>
  <c r="I108" i="9"/>
  <c r="M107" i="9"/>
  <c r="L107" i="9" a="1"/>
  <c r="L107" i="9" s="1"/>
  <c r="K107" i="9" a="1"/>
  <c r="K107" i="9" s="1"/>
  <c r="J107" i="9"/>
  <c r="I107" i="9"/>
  <c r="M106" i="9"/>
  <c r="K106" i="9" a="1"/>
  <c r="K106" i="9" s="1"/>
  <c r="J106" i="9"/>
  <c r="I106" i="9" s="1"/>
  <c r="M105" i="9"/>
  <c r="L105" i="9" a="1"/>
  <c r="L105" i="9" s="1"/>
  <c r="K105" i="9" a="1"/>
  <c r="K105" i="9" s="1"/>
  <c r="J105" i="9"/>
  <c r="I105" i="9"/>
  <c r="M104" i="9"/>
  <c r="L104" i="9" a="1"/>
  <c r="L104" i="9" s="1"/>
  <c r="J104" i="9"/>
  <c r="I104" i="9"/>
  <c r="M103" i="9"/>
  <c r="J103" i="9"/>
  <c r="I103" i="9" s="1"/>
  <c r="M102" i="9"/>
  <c r="L102" i="9" a="1"/>
  <c r="L102" i="9" s="1"/>
  <c r="K102" i="9" a="1"/>
  <c r="K102" i="9" s="1"/>
  <c r="J102" i="9"/>
  <c r="I102" i="9"/>
  <c r="M101" i="9"/>
  <c r="L101" i="9" a="1"/>
  <c r="L101" i="9" s="1"/>
  <c r="K101" i="9" a="1"/>
  <c r="K101" i="9" s="1"/>
  <c r="J101" i="9"/>
  <c r="I101" i="9"/>
  <c r="M100" i="9"/>
  <c r="J100" i="9"/>
  <c r="I100" i="9"/>
  <c r="L99" i="9" a="1"/>
  <c r="L99" i="9" s="1"/>
  <c r="K99" i="9" a="1"/>
  <c r="K99" i="9" s="1"/>
  <c r="J99" i="9"/>
  <c r="I99" i="9"/>
  <c r="M98" i="9"/>
  <c r="L98" i="9" a="1"/>
  <c r="L98" i="9" s="1"/>
  <c r="J98" i="9"/>
  <c r="I98" i="9"/>
  <c r="M97" i="9"/>
  <c r="K97" i="9" a="1"/>
  <c r="K97" i="9" s="1"/>
  <c r="J97" i="9"/>
  <c r="I97" i="9" s="1"/>
  <c r="M96" i="9"/>
  <c r="L96" i="9" a="1"/>
  <c r="L96" i="9" s="1"/>
  <c r="K96" i="9" a="1"/>
  <c r="K96" i="9" s="1"/>
  <c r="J96" i="9"/>
  <c r="I96" i="9"/>
  <c r="M95" i="9"/>
  <c r="L95" i="9" a="1"/>
  <c r="L95" i="9" s="1"/>
  <c r="K95" i="9" a="1"/>
  <c r="K95" i="9" s="1"/>
  <c r="J95" i="9"/>
  <c r="I95" i="9"/>
  <c r="M94" i="9"/>
  <c r="K94" i="9" a="1"/>
  <c r="K94" i="9" s="1"/>
  <c r="J94" i="9"/>
  <c r="I94" i="9"/>
  <c r="L93" i="9" a="1"/>
  <c r="L93" i="9" s="1"/>
  <c r="K93" i="9" a="1"/>
  <c r="K93" i="9" s="1"/>
  <c r="J93" i="9"/>
  <c r="I93" i="9"/>
  <c r="L92" i="9" a="1"/>
  <c r="L92" i="9" s="1"/>
  <c r="K92" i="9" a="1"/>
  <c r="K92" i="9" s="1"/>
  <c r="J92" i="9"/>
  <c r="I92" i="9"/>
  <c r="M91" i="9"/>
  <c r="J91" i="9"/>
  <c r="I91" i="9"/>
  <c r="M90" i="9"/>
  <c r="L90" i="9" a="1"/>
  <c r="L90" i="9" s="1"/>
  <c r="J90" i="9"/>
  <c r="I90" i="9"/>
  <c r="M89" i="9"/>
  <c r="L89" i="9" a="1"/>
  <c r="L89" i="9" s="1"/>
  <c r="K89" i="9" a="1"/>
  <c r="K89" i="9" s="1"/>
  <c r="J89" i="9"/>
  <c r="I89" i="9"/>
  <c r="M88" i="9"/>
  <c r="J88" i="9"/>
  <c r="I88" i="9"/>
  <c r="M87" i="9"/>
  <c r="L87" i="9" a="1"/>
  <c r="L87" i="9" s="1"/>
  <c r="K87" i="9" a="1"/>
  <c r="K87" i="9" s="1"/>
  <c r="J87" i="9"/>
  <c r="I87" i="9"/>
  <c r="L86" i="9" a="1"/>
  <c r="L86" i="9" s="1"/>
  <c r="K86" i="9" a="1"/>
  <c r="K86" i="9" s="1"/>
  <c r="J86" i="9"/>
  <c r="I86" i="9"/>
  <c r="M85" i="9"/>
  <c r="K85" i="9" a="1"/>
  <c r="K85" i="9" s="1"/>
  <c r="J85" i="9"/>
  <c r="I85" i="9"/>
  <c r="M84" i="9"/>
  <c r="L84" i="9" a="1"/>
  <c r="L84" i="9" s="1"/>
  <c r="J84" i="9"/>
  <c r="I84" i="9"/>
  <c r="M83" i="9"/>
  <c r="L83" i="9" a="1"/>
  <c r="L83" i="9" s="1"/>
  <c r="K83" i="9" a="1"/>
  <c r="K83" i="9" s="1"/>
  <c r="J83" i="9"/>
  <c r="I83" i="9"/>
  <c r="K82" i="9" a="1"/>
  <c r="K82" i="9" s="1"/>
  <c r="J82" i="9"/>
  <c r="I82" i="9" s="1"/>
  <c r="M81" i="9"/>
  <c r="L81" i="9" a="1"/>
  <c r="L81" i="9" s="1"/>
  <c r="K81" i="9" a="1"/>
  <c r="K81" i="9" s="1"/>
  <c r="J81" i="9"/>
  <c r="I81" i="9"/>
  <c r="H76" i="9"/>
  <c r="G76" i="9"/>
  <c r="F76" i="9"/>
  <c r="E76" i="9"/>
  <c r="D76" i="9"/>
  <c r="C76" i="9"/>
  <c r="A76" i="9"/>
  <c r="M74" i="9"/>
  <c r="L74" i="9" a="1"/>
  <c r="L74" i="9" s="1"/>
  <c r="K74" i="9" a="1"/>
  <c r="K74" i="9" s="1"/>
  <c r="J74" i="9"/>
  <c r="I74" i="9"/>
  <c r="M73" i="9"/>
  <c r="J73" i="9"/>
  <c r="I73" i="9"/>
  <c r="M72" i="9"/>
  <c r="L72" i="9" a="1"/>
  <c r="L72" i="9" s="1"/>
  <c r="K72" i="9"/>
  <c r="K72" i="9" a="1"/>
  <c r="J72" i="9"/>
  <c r="I72" i="9"/>
  <c r="M71" i="9"/>
  <c r="L71" i="9" a="1"/>
  <c r="L71" i="9" s="1"/>
  <c r="K71" i="9" a="1"/>
  <c r="K71" i="9" s="1"/>
  <c r="J71" i="9"/>
  <c r="I71" i="9"/>
  <c r="M70" i="9"/>
  <c r="J70" i="9"/>
  <c r="I70" i="9"/>
  <c r="M69" i="9"/>
  <c r="L69" i="9" a="1"/>
  <c r="L69" i="9" s="1"/>
  <c r="K69" i="9" a="1"/>
  <c r="K69" i="9" s="1"/>
  <c r="J69" i="9"/>
  <c r="I69" i="9"/>
  <c r="M68" i="9"/>
  <c r="L68" i="9"/>
  <c r="L68" i="9" a="1"/>
  <c r="K68" i="9" a="1"/>
  <c r="K68" i="9" s="1"/>
  <c r="J68" i="9"/>
  <c r="I68" i="9"/>
  <c r="K67" i="9" a="1"/>
  <c r="K67" i="9" s="1"/>
  <c r="J67" i="9"/>
  <c r="I67" i="9"/>
  <c r="M66" i="9"/>
  <c r="L66" i="9" a="1"/>
  <c r="L66" i="9" s="1"/>
  <c r="K66" i="9" a="1"/>
  <c r="K66" i="9" s="1"/>
  <c r="J66" i="9"/>
  <c r="I66" i="9"/>
  <c r="M65" i="9"/>
  <c r="L65" i="9" a="1"/>
  <c r="L65" i="9" s="1"/>
  <c r="J65" i="9"/>
  <c r="I65" i="9"/>
  <c r="M64" i="9"/>
  <c r="K64" i="9" a="1"/>
  <c r="K64" i="9" s="1"/>
  <c r="J64" i="9"/>
  <c r="I64" i="9"/>
  <c r="M63" i="9"/>
  <c r="L63" i="9" a="1"/>
  <c r="L63" i="9" s="1"/>
  <c r="K63" i="9" a="1"/>
  <c r="K63" i="9" s="1"/>
  <c r="J63" i="9"/>
  <c r="I63" i="9"/>
  <c r="M62" i="9"/>
  <c r="L62" i="9" a="1"/>
  <c r="L62" i="9" s="1"/>
  <c r="K62" i="9" a="1"/>
  <c r="K62" i="9" s="1"/>
  <c r="J62" i="9"/>
  <c r="I62" i="9"/>
  <c r="M61" i="9"/>
  <c r="J61" i="9"/>
  <c r="I61" i="9" s="1"/>
  <c r="M60" i="9"/>
  <c r="L60" i="9" a="1"/>
  <c r="L60" i="9" s="1"/>
  <c r="K60" i="9" a="1"/>
  <c r="K60" i="9" s="1"/>
  <c r="J60" i="9"/>
  <c r="I60" i="9"/>
  <c r="L59" i="9" a="1"/>
  <c r="L59" i="9" s="1"/>
  <c r="K59" i="9" a="1"/>
  <c r="K59" i="9" s="1"/>
  <c r="J59" i="9"/>
  <c r="I59" i="9"/>
  <c r="M58" i="9"/>
  <c r="K58" i="9" a="1"/>
  <c r="K58" i="9" s="1"/>
  <c r="J58" i="9"/>
  <c r="I58" i="9"/>
  <c r="M57" i="9"/>
  <c r="L57" i="9" a="1"/>
  <c r="L57" i="9" s="1"/>
  <c r="K57" i="9"/>
  <c r="K57" i="9" a="1"/>
  <c r="J57" i="9"/>
  <c r="I57" i="9"/>
  <c r="M56" i="9"/>
  <c r="L56" i="9" a="1"/>
  <c r="L56" i="9" s="1"/>
  <c r="K56" i="9" a="1"/>
  <c r="K56" i="9" s="1"/>
  <c r="J56" i="9"/>
  <c r="I56" i="9"/>
  <c r="M55" i="9"/>
  <c r="L55" i="9" a="1"/>
  <c r="L55" i="9" s="1"/>
  <c r="K55" i="9" a="1"/>
  <c r="K55" i="9" s="1"/>
  <c r="J55" i="9"/>
  <c r="I55" i="9"/>
  <c r="M54" i="9"/>
  <c r="J54" i="9"/>
  <c r="I54" i="9"/>
  <c r="M53" i="9"/>
  <c r="L53" i="9"/>
  <c r="L53" i="9" a="1"/>
  <c r="K53" i="9" a="1"/>
  <c r="K53" i="9" s="1"/>
  <c r="J53" i="9"/>
  <c r="I53" i="9"/>
  <c r="M52" i="9"/>
  <c r="L52" i="9" a="1"/>
  <c r="L52" i="9" s="1"/>
  <c r="K52" i="9" a="1"/>
  <c r="K52" i="9" s="1"/>
  <c r="J52" i="9"/>
  <c r="I52" i="9"/>
  <c r="M51" i="9"/>
  <c r="J51" i="9"/>
  <c r="I51" i="9" s="1"/>
  <c r="L50" i="9" a="1"/>
  <c r="L50" i="9" s="1"/>
  <c r="K50" i="9" a="1"/>
  <c r="K50" i="9" s="1"/>
  <c r="J50" i="9"/>
  <c r="I50" i="9"/>
  <c r="M49" i="9"/>
  <c r="L49" i="9" a="1"/>
  <c r="L49" i="9" s="1"/>
  <c r="K49" i="9"/>
  <c r="K49" i="9" a="1"/>
  <c r="J49" i="9"/>
  <c r="I49" i="9"/>
  <c r="M48" i="9"/>
  <c r="K48" i="9" a="1"/>
  <c r="K48" i="9" s="1"/>
  <c r="J48" i="9"/>
  <c r="I48" i="9"/>
  <c r="M47" i="9"/>
  <c r="L47" i="9" a="1"/>
  <c r="L47" i="9" s="1"/>
  <c r="K47" i="9" a="1"/>
  <c r="K47" i="9" s="1"/>
  <c r="J47" i="9"/>
  <c r="I47" i="9"/>
  <c r="M46" i="9"/>
  <c r="L46" i="9" a="1"/>
  <c r="L46" i="9" s="1"/>
  <c r="J46" i="9"/>
  <c r="I46" i="9"/>
  <c r="M45" i="9"/>
  <c r="J45" i="9"/>
  <c r="I45" i="9" s="1"/>
  <c r="M44" i="9"/>
  <c r="L44" i="9" a="1"/>
  <c r="L44" i="9" s="1"/>
  <c r="K44" i="9" a="1"/>
  <c r="K44" i="9" s="1"/>
  <c r="J44" i="9"/>
  <c r="I44" i="9"/>
  <c r="M43" i="9"/>
  <c r="L43" i="9" a="1"/>
  <c r="L43" i="9" s="1"/>
  <c r="K43" i="9" a="1"/>
  <c r="K43" i="9" s="1"/>
  <c r="J43" i="9"/>
  <c r="I43" i="9"/>
  <c r="M42" i="9"/>
  <c r="J42" i="9"/>
  <c r="I42" i="9"/>
  <c r="L41" i="9" a="1"/>
  <c r="L41" i="9" s="1"/>
  <c r="K41" i="9" a="1"/>
  <c r="K41" i="9" s="1"/>
  <c r="J41" i="9"/>
  <c r="I41" i="9"/>
  <c r="M40" i="9"/>
  <c r="L40" i="9" a="1"/>
  <c r="L40" i="9" s="1"/>
  <c r="J40" i="9"/>
  <c r="I40" i="9"/>
  <c r="M39" i="9"/>
  <c r="K39" i="9" a="1"/>
  <c r="K39" i="9" s="1"/>
  <c r="J39" i="9"/>
  <c r="I39" i="9"/>
  <c r="M38" i="9"/>
  <c r="L38" i="9" a="1"/>
  <c r="L38" i="9" s="1"/>
  <c r="K38" i="9" a="1"/>
  <c r="K38" i="9" s="1"/>
  <c r="J38" i="9"/>
  <c r="I38" i="9"/>
  <c r="M37" i="9"/>
  <c r="L37" i="9" a="1"/>
  <c r="L37" i="9" s="1"/>
  <c r="K37" i="9" a="1"/>
  <c r="K37" i="9" s="1"/>
  <c r="J37" i="9"/>
  <c r="I37" i="9"/>
  <c r="M36" i="9"/>
  <c r="K36" i="9" a="1"/>
  <c r="K36" i="9" s="1"/>
  <c r="J36" i="9"/>
  <c r="I36" i="9"/>
  <c r="L35" i="9" a="1"/>
  <c r="L35" i="9" s="1"/>
  <c r="K35" i="9" a="1"/>
  <c r="K35" i="9" s="1"/>
  <c r="J35" i="9"/>
  <c r="I35" i="9"/>
  <c r="M34" i="9"/>
  <c r="L34" i="9" a="1"/>
  <c r="L34" i="9" s="1"/>
  <c r="K34" i="9"/>
  <c r="K34" i="9" a="1"/>
  <c r="J34" i="9"/>
  <c r="I34" i="9"/>
  <c r="M33" i="9"/>
  <c r="K33" i="9" a="1"/>
  <c r="K33" i="9" s="1"/>
  <c r="J33" i="9"/>
  <c r="I33" i="9" s="1"/>
  <c r="M32" i="9"/>
  <c r="L32" i="9" a="1"/>
  <c r="L32" i="9" s="1"/>
  <c r="J32" i="9"/>
  <c r="I32" i="9"/>
  <c r="M31" i="9"/>
  <c r="L31" i="9" a="1"/>
  <c r="L31" i="9" s="1"/>
  <c r="K31" i="9" a="1"/>
  <c r="K31" i="9" s="1"/>
  <c r="J31" i="9"/>
  <c r="I31" i="9"/>
  <c r="M30" i="9"/>
  <c r="J30" i="9"/>
  <c r="I30" i="9"/>
  <c r="M29" i="9"/>
  <c r="L29" i="9" a="1"/>
  <c r="L29" i="9" s="1"/>
  <c r="K29" i="9" a="1"/>
  <c r="K29" i="9" s="1"/>
  <c r="J29" i="9"/>
  <c r="I29" i="9"/>
  <c r="L28" i="9" a="1"/>
  <c r="L28" i="9" s="1"/>
  <c r="K28" i="9" a="1"/>
  <c r="K28" i="9" s="1"/>
  <c r="J28" i="9"/>
  <c r="I28" i="9"/>
  <c r="M27" i="9"/>
  <c r="K27" i="9" a="1"/>
  <c r="K27" i="9" s="1"/>
  <c r="J27" i="9"/>
  <c r="I27" i="9"/>
  <c r="M26" i="9"/>
  <c r="L26" i="9" a="1"/>
  <c r="L26" i="9" s="1"/>
  <c r="J26" i="9"/>
  <c r="I26" i="9"/>
  <c r="M25" i="9"/>
  <c r="L25" i="9" a="1"/>
  <c r="L25" i="9" s="1"/>
  <c r="K25" i="9" a="1"/>
  <c r="K25" i="9" s="1"/>
  <c r="J25" i="9"/>
  <c r="I25" i="9"/>
  <c r="K24" i="9"/>
  <c r="K24" i="9" a="1"/>
  <c r="J24" i="9"/>
  <c r="I24" i="9" s="1"/>
  <c r="M23" i="9"/>
  <c r="L23" i="9" a="1"/>
  <c r="L23" i="9" s="1"/>
  <c r="K23" i="9" a="1"/>
  <c r="K23" i="9" s="1"/>
  <c r="J23" i="9"/>
  <c r="I23" i="9"/>
  <c r="H76" i="8"/>
  <c r="G76" i="8"/>
  <c r="F76" i="8"/>
  <c r="E76" i="8"/>
  <c r="D76" i="8"/>
  <c r="C76" i="8"/>
  <c r="M74" i="8"/>
  <c r="L74" i="8" a="1"/>
  <c r="L74" i="8" s="1"/>
  <c r="K74" i="8" a="1"/>
  <c r="K74" i="8" s="1"/>
  <c r="J74" i="8"/>
  <c r="I74" i="8"/>
  <c r="M73" i="8"/>
  <c r="J73" i="8"/>
  <c r="I73" i="8"/>
  <c r="M72" i="8"/>
  <c r="L72" i="8" a="1"/>
  <c r="L72" i="8" s="1"/>
  <c r="K72" i="8" a="1"/>
  <c r="K72" i="8" s="1"/>
  <c r="J72" i="8"/>
  <c r="I72" i="8"/>
  <c r="M71" i="8"/>
  <c r="L71" i="8" a="1"/>
  <c r="L71" i="8" s="1"/>
  <c r="K71" i="8" a="1"/>
  <c r="K71" i="8" s="1"/>
  <c r="J71" i="8"/>
  <c r="I71" i="8"/>
  <c r="M70" i="8"/>
  <c r="J70" i="8"/>
  <c r="I70" i="8"/>
  <c r="M69" i="8"/>
  <c r="L69" i="8" a="1"/>
  <c r="L69" i="8" s="1"/>
  <c r="K69" i="8" a="1"/>
  <c r="K69" i="8" s="1"/>
  <c r="J69" i="8"/>
  <c r="I69" i="8"/>
  <c r="M68" i="8"/>
  <c r="L68" i="8"/>
  <c r="L68" i="8" a="1"/>
  <c r="K68" i="8" a="1"/>
  <c r="K68" i="8" s="1"/>
  <c r="J68" i="8"/>
  <c r="I68" i="8"/>
  <c r="K67" i="8" a="1"/>
  <c r="K67" i="8" s="1"/>
  <c r="J67" i="8"/>
  <c r="I67" i="8"/>
  <c r="M66" i="8"/>
  <c r="L66" i="8" a="1"/>
  <c r="L66" i="8" s="1"/>
  <c r="K66" i="8" a="1"/>
  <c r="K66" i="8" s="1"/>
  <c r="J66" i="8"/>
  <c r="I66" i="8"/>
  <c r="M65" i="8"/>
  <c r="L65" i="8" a="1"/>
  <c r="L65" i="8" s="1"/>
  <c r="J65" i="8"/>
  <c r="I65" i="8"/>
  <c r="M64" i="8"/>
  <c r="K64" i="8" a="1"/>
  <c r="K64" i="8" s="1"/>
  <c r="J64" i="8"/>
  <c r="I64" i="8"/>
  <c r="M63" i="8"/>
  <c r="L63" i="8"/>
  <c r="L63" i="8" a="1"/>
  <c r="K63" i="8" a="1"/>
  <c r="K63" i="8" s="1"/>
  <c r="J63" i="8"/>
  <c r="I63" i="8"/>
  <c r="M62" i="8"/>
  <c r="L62" i="8" a="1"/>
  <c r="L62" i="8" s="1"/>
  <c r="K62" i="8" a="1"/>
  <c r="K62" i="8" s="1"/>
  <c r="J62" i="8"/>
  <c r="I62" i="8"/>
  <c r="M61" i="8"/>
  <c r="J61" i="8"/>
  <c r="I61" i="8"/>
  <c r="M60" i="8"/>
  <c r="L60" i="8" a="1"/>
  <c r="L60" i="8" s="1"/>
  <c r="K60" i="8" a="1"/>
  <c r="K60" i="8" s="1"/>
  <c r="J60" i="8"/>
  <c r="I60" i="8"/>
  <c r="L59" i="8" a="1"/>
  <c r="L59" i="8" s="1"/>
  <c r="K59" i="8" a="1"/>
  <c r="K59" i="8" s="1"/>
  <c r="J59" i="8"/>
  <c r="I59" i="8"/>
  <c r="M58" i="8"/>
  <c r="K58" i="8" a="1"/>
  <c r="K58" i="8" s="1"/>
  <c r="J58" i="8"/>
  <c r="I58" i="8"/>
  <c r="M57" i="8"/>
  <c r="L57" i="8" a="1"/>
  <c r="L57" i="8" s="1"/>
  <c r="K57" i="8" a="1"/>
  <c r="K57" i="8" s="1"/>
  <c r="J57" i="8"/>
  <c r="I57" i="8"/>
  <c r="M56" i="8"/>
  <c r="L56" i="8" a="1"/>
  <c r="L56" i="8" s="1"/>
  <c r="K56" i="8" a="1"/>
  <c r="K56" i="8" s="1"/>
  <c r="J56" i="8"/>
  <c r="I56" i="8"/>
  <c r="M55" i="8"/>
  <c r="L55" i="8" a="1"/>
  <c r="L55" i="8" s="1"/>
  <c r="K55" i="8" a="1"/>
  <c r="K55" i="8" s="1"/>
  <c r="J55" i="8"/>
  <c r="I55" i="8"/>
  <c r="M54" i="8"/>
  <c r="J54" i="8"/>
  <c r="I54" i="8"/>
  <c r="M53" i="8"/>
  <c r="L53" i="8"/>
  <c r="L53" i="8" a="1"/>
  <c r="K53" i="8" a="1"/>
  <c r="K53" i="8" s="1"/>
  <c r="J53" i="8"/>
  <c r="I53" i="8"/>
  <c r="M52" i="8"/>
  <c r="L52" i="8" a="1"/>
  <c r="L52" i="8" s="1"/>
  <c r="K52" i="8" a="1"/>
  <c r="K52" i="8" s="1"/>
  <c r="J52" i="8"/>
  <c r="I52" i="8"/>
  <c r="M51" i="8"/>
  <c r="J51" i="8"/>
  <c r="I51" i="8"/>
  <c r="L50" i="8" a="1"/>
  <c r="L50" i="8" s="1"/>
  <c r="K50" i="8" a="1"/>
  <c r="K50" i="8" s="1"/>
  <c r="J50" i="8"/>
  <c r="I50" i="8"/>
  <c r="M49" i="8"/>
  <c r="L49" i="8" a="1"/>
  <c r="L49" i="8" s="1"/>
  <c r="K49" i="8" a="1"/>
  <c r="K49" i="8" s="1"/>
  <c r="J49" i="8"/>
  <c r="I49" i="8"/>
  <c r="M48" i="8"/>
  <c r="K48" i="8" a="1"/>
  <c r="K48" i="8" s="1"/>
  <c r="J48" i="8"/>
  <c r="I48" i="8"/>
  <c r="M47" i="8"/>
  <c r="L47" i="8" a="1"/>
  <c r="L47" i="8" s="1"/>
  <c r="K47" i="8" a="1"/>
  <c r="K47" i="8" s="1"/>
  <c r="J47" i="8"/>
  <c r="I47" i="8"/>
  <c r="M46" i="8"/>
  <c r="L46" i="8" a="1"/>
  <c r="L46" i="8" s="1"/>
  <c r="J46" i="8"/>
  <c r="I46" i="8"/>
  <c r="M45" i="8"/>
  <c r="K45" i="8" a="1"/>
  <c r="K45" i="8" s="1"/>
  <c r="J45" i="8"/>
  <c r="I45" i="8"/>
  <c r="M44" i="8"/>
  <c r="L44" i="8" a="1"/>
  <c r="L44" i="8" s="1"/>
  <c r="K44" i="8" a="1"/>
  <c r="K44" i="8" s="1"/>
  <c r="J44" i="8"/>
  <c r="I44" i="8"/>
  <c r="M43" i="8"/>
  <c r="L43" i="8"/>
  <c r="L43" i="8" a="1"/>
  <c r="K43" i="8" a="1"/>
  <c r="K43" i="8" s="1"/>
  <c r="J43" i="8"/>
  <c r="I43" i="8"/>
  <c r="M42" i="8"/>
  <c r="J42" i="8"/>
  <c r="I42" i="8"/>
  <c r="L41" i="8" a="1"/>
  <c r="L41" i="8" s="1"/>
  <c r="K41" i="8" a="1"/>
  <c r="K41" i="8" s="1"/>
  <c r="J41" i="8"/>
  <c r="I41" i="8"/>
  <c r="M40" i="8"/>
  <c r="L40" i="8" a="1"/>
  <c r="L40" i="8" s="1"/>
  <c r="J40" i="8"/>
  <c r="I40" i="8"/>
  <c r="M39" i="8"/>
  <c r="K39" i="8" a="1"/>
  <c r="K39" i="8" s="1"/>
  <c r="J39" i="8"/>
  <c r="I39" i="8"/>
  <c r="M38" i="8"/>
  <c r="L38" i="8" a="1"/>
  <c r="L38" i="8" s="1"/>
  <c r="K38" i="8" a="1"/>
  <c r="K38" i="8" s="1"/>
  <c r="J38" i="8"/>
  <c r="I38" i="8"/>
  <c r="M37" i="8"/>
  <c r="L37" i="8" a="1"/>
  <c r="L37" i="8" s="1"/>
  <c r="K37" i="8" a="1"/>
  <c r="K37" i="8" s="1"/>
  <c r="J37" i="8"/>
  <c r="I37" i="8"/>
  <c r="M36" i="8"/>
  <c r="K36" i="8" a="1"/>
  <c r="K36" i="8" s="1"/>
  <c r="J36" i="8"/>
  <c r="I36" i="8"/>
  <c r="M35" i="8"/>
  <c r="L35" i="8" a="1"/>
  <c r="L35" i="8" s="1"/>
  <c r="K35" i="8" a="1"/>
  <c r="K35" i="8" s="1"/>
  <c r="J35" i="8"/>
  <c r="I35" i="8"/>
  <c r="M34" i="8"/>
  <c r="L34" i="8" a="1"/>
  <c r="L34" i="8" s="1"/>
  <c r="K34" i="8" a="1"/>
  <c r="K34" i="8" s="1"/>
  <c r="J34" i="8"/>
  <c r="I34" i="8"/>
  <c r="M33" i="8"/>
  <c r="J33" i="8"/>
  <c r="I33" i="8"/>
  <c r="L32" i="8" a="1"/>
  <c r="L32" i="8" s="1"/>
  <c r="K32" i="8" a="1"/>
  <c r="K32" i="8" s="1"/>
  <c r="J32" i="8"/>
  <c r="I32" i="8"/>
  <c r="M31" i="8"/>
  <c r="L31" i="8" a="1"/>
  <c r="L31" i="8" s="1"/>
  <c r="K31" i="8" a="1"/>
  <c r="K31" i="8" s="1"/>
  <c r="J31" i="8"/>
  <c r="I31" i="8"/>
  <c r="M30" i="8"/>
  <c r="J30" i="8"/>
  <c r="I30" i="8"/>
  <c r="M29" i="8"/>
  <c r="L29" i="8" a="1"/>
  <c r="L29" i="8" s="1"/>
  <c r="K29" i="8" a="1"/>
  <c r="K29" i="8" s="1"/>
  <c r="J29" i="8"/>
  <c r="I29" i="8"/>
  <c r="L28" i="8" a="1"/>
  <c r="L28" i="8" s="1"/>
  <c r="K28" i="8" a="1"/>
  <c r="K28" i="8" s="1"/>
  <c r="J28" i="8"/>
  <c r="I28" i="8"/>
  <c r="M27" i="8"/>
  <c r="K27" i="8" a="1"/>
  <c r="K27" i="8" s="1"/>
  <c r="J27" i="8"/>
  <c r="I27" i="8"/>
  <c r="M26" i="8"/>
  <c r="L26" i="8" a="1"/>
  <c r="L26" i="8" s="1"/>
  <c r="J26" i="8"/>
  <c r="I26" i="8"/>
  <c r="M25" i="8"/>
  <c r="L25" i="8" a="1"/>
  <c r="L25" i="8" s="1"/>
  <c r="K25" i="8" a="1"/>
  <c r="K25" i="8" s="1"/>
  <c r="J25" i="8"/>
  <c r="I25" i="8"/>
  <c r="M24" i="8"/>
  <c r="L24" i="8" a="1"/>
  <c r="L24" i="8" s="1"/>
  <c r="K24" i="8" a="1"/>
  <c r="K24" i="8" s="1"/>
  <c r="J24" i="8"/>
  <c r="I24" i="8"/>
  <c r="A24" i="8"/>
  <c r="A25" i="8" s="1"/>
  <c r="M23" i="8"/>
  <c r="L23" i="8" a="1"/>
  <c r="L23" i="8" s="1"/>
  <c r="K23" i="8" a="1"/>
  <c r="K23" i="8" s="1"/>
  <c r="J23" i="8"/>
  <c r="J76" i="8" s="1"/>
  <c r="I23" i="8"/>
  <c r="I76" i="8" s="1"/>
  <c r="B23" i="8"/>
  <c r="A23" i="8"/>
  <c r="M74" i="7"/>
  <c r="L74" i="7" a="1"/>
  <c r="L74" i="7" s="1"/>
  <c r="K74" i="7" a="1"/>
  <c r="K74" i="7" s="1"/>
  <c r="J74" i="7"/>
  <c r="I74" i="7"/>
  <c r="M73" i="7"/>
  <c r="J73" i="7"/>
  <c r="I73" i="7" s="1"/>
  <c r="M72" i="7"/>
  <c r="L72" i="7" a="1"/>
  <c r="L72" i="7" s="1"/>
  <c r="K72" i="7" a="1"/>
  <c r="K72" i="7" s="1"/>
  <c r="J72" i="7"/>
  <c r="I72" i="7"/>
  <c r="M71" i="7"/>
  <c r="L71" i="7" a="1"/>
  <c r="L71" i="7" s="1"/>
  <c r="K71" i="7" a="1"/>
  <c r="K71" i="7" s="1"/>
  <c r="J71" i="7"/>
  <c r="I71" i="7"/>
  <c r="M70" i="7"/>
  <c r="J70" i="7"/>
  <c r="I70" i="7"/>
  <c r="M69" i="7"/>
  <c r="L69" i="7" a="1"/>
  <c r="L69" i="7" s="1"/>
  <c r="K69" i="7" a="1"/>
  <c r="K69" i="7" s="1"/>
  <c r="J69" i="7"/>
  <c r="I69" i="7"/>
  <c r="M68" i="7"/>
  <c r="L68" i="7" a="1"/>
  <c r="L68" i="7" s="1"/>
  <c r="K68" i="7" a="1"/>
  <c r="K68" i="7" s="1"/>
  <c r="J68" i="7"/>
  <c r="I68" i="7"/>
  <c r="K67" i="7" a="1"/>
  <c r="K67" i="7" s="1"/>
  <c r="J67" i="7"/>
  <c r="I67" i="7"/>
  <c r="M66" i="7"/>
  <c r="L66" i="7" a="1"/>
  <c r="L66" i="7" s="1"/>
  <c r="K66" i="7" a="1"/>
  <c r="K66" i="7" s="1"/>
  <c r="J66" i="7"/>
  <c r="I66" i="7"/>
  <c r="M65" i="7"/>
  <c r="L65" i="7" a="1"/>
  <c r="L65" i="7" s="1"/>
  <c r="J65" i="7"/>
  <c r="I65" i="7"/>
  <c r="M64" i="7"/>
  <c r="K64" i="7" a="1"/>
  <c r="K64" i="7" s="1"/>
  <c r="J64" i="7"/>
  <c r="I64" i="7"/>
  <c r="M63" i="7"/>
  <c r="L63" i="7" a="1"/>
  <c r="L63" i="7" s="1"/>
  <c r="K63" i="7" a="1"/>
  <c r="K63" i="7" s="1"/>
  <c r="J63" i="7"/>
  <c r="I63" i="7"/>
  <c r="M62" i="7"/>
  <c r="L62" i="7" a="1"/>
  <c r="L62" i="7" s="1"/>
  <c r="K62" i="7" a="1"/>
  <c r="K62" i="7" s="1"/>
  <c r="J62" i="7"/>
  <c r="I62" i="7"/>
  <c r="M61" i="7"/>
  <c r="J61" i="7"/>
  <c r="I61" i="7"/>
  <c r="M60" i="7"/>
  <c r="L60" i="7" a="1"/>
  <c r="L60" i="7" s="1"/>
  <c r="K60" i="7" a="1"/>
  <c r="K60" i="7" s="1"/>
  <c r="J60" i="7"/>
  <c r="I60" i="7"/>
  <c r="L59" i="7" a="1"/>
  <c r="L59" i="7" s="1"/>
  <c r="K59" i="7" a="1"/>
  <c r="K59" i="7" s="1"/>
  <c r="J59" i="7"/>
  <c r="I59" i="7"/>
  <c r="M58" i="7"/>
  <c r="K58" i="7" a="1"/>
  <c r="K58" i="7" s="1"/>
  <c r="J58" i="7"/>
  <c r="I58" i="7"/>
  <c r="M57" i="7"/>
  <c r="L57" i="7" a="1"/>
  <c r="L57" i="7" s="1"/>
  <c r="K57" i="7" a="1"/>
  <c r="K57" i="7" s="1"/>
  <c r="J57" i="7"/>
  <c r="I57" i="7"/>
  <c r="M56" i="7"/>
  <c r="L56" i="7" a="1"/>
  <c r="L56" i="7" s="1"/>
  <c r="K56" i="7" a="1"/>
  <c r="K56" i="7" s="1"/>
  <c r="J56" i="7"/>
  <c r="I56" i="7"/>
  <c r="M55" i="7"/>
  <c r="L55" i="7" a="1"/>
  <c r="L55" i="7" s="1"/>
  <c r="K55" i="7" a="1"/>
  <c r="K55" i="7" s="1"/>
  <c r="J55" i="7"/>
  <c r="I55" i="7"/>
  <c r="M54" i="7"/>
  <c r="J54" i="7"/>
  <c r="I54" i="7"/>
  <c r="M53" i="7"/>
  <c r="L53" i="7" a="1"/>
  <c r="L53" i="7" s="1"/>
  <c r="K53" i="7" a="1"/>
  <c r="K53" i="7" s="1"/>
  <c r="J53" i="7"/>
  <c r="I53" i="7"/>
  <c r="M52" i="7"/>
  <c r="L52" i="7" a="1"/>
  <c r="L52" i="7" s="1"/>
  <c r="K52" i="7" a="1"/>
  <c r="K52" i="7" s="1"/>
  <c r="J52" i="7"/>
  <c r="I52" i="7"/>
  <c r="M51" i="7"/>
  <c r="J51" i="7"/>
  <c r="I51" i="7"/>
  <c r="L50" i="7" a="1"/>
  <c r="L50" i="7" s="1"/>
  <c r="K50" i="7" a="1"/>
  <c r="K50" i="7" s="1"/>
  <c r="J50" i="7"/>
  <c r="I50" i="7"/>
  <c r="M49" i="7"/>
  <c r="L49" i="7" a="1"/>
  <c r="L49" i="7" s="1"/>
  <c r="K49" i="7" a="1"/>
  <c r="K49" i="7" s="1"/>
  <c r="J49" i="7"/>
  <c r="I49" i="7"/>
  <c r="M48" i="7"/>
  <c r="K48" i="7" a="1"/>
  <c r="K48" i="7" s="1"/>
  <c r="J48" i="7"/>
  <c r="I48" i="7"/>
  <c r="M47" i="7"/>
  <c r="L47" i="7" a="1"/>
  <c r="L47" i="7" s="1"/>
  <c r="K47" i="7" a="1"/>
  <c r="K47" i="7" s="1"/>
  <c r="J47" i="7"/>
  <c r="I47" i="7"/>
  <c r="M46" i="7"/>
  <c r="L46" i="7" a="1"/>
  <c r="L46" i="7" s="1"/>
  <c r="J46" i="7"/>
  <c r="I46" i="7"/>
  <c r="M45" i="7"/>
  <c r="K45" i="7" a="1"/>
  <c r="K45" i="7" s="1"/>
  <c r="J45" i="7"/>
  <c r="J76" i="7" s="1"/>
  <c r="I45" i="7"/>
  <c r="I76" i="7" s="1"/>
  <c r="M44" i="7"/>
  <c r="L44" i="7" a="1"/>
  <c r="L44" i="7" s="1"/>
  <c r="K44" i="7" a="1"/>
  <c r="K44" i="7" s="1"/>
  <c r="J44" i="7"/>
  <c r="I44" i="7"/>
  <c r="M43" i="7"/>
  <c r="L43" i="7" a="1"/>
  <c r="L43" i="7" s="1"/>
  <c r="K43" i="7" a="1"/>
  <c r="K43" i="7" s="1"/>
  <c r="J43" i="7"/>
  <c r="I43" i="7"/>
  <c r="M42" i="7"/>
  <c r="J42" i="7"/>
  <c r="I42" i="7"/>
  <c r="L41" i="7" a="1"/>
  <c r="L41" i="7" s="1"/>
  <c r="K41" i="7" a="1"/>
  <c r="K41" i="7" s="1"/>
  <c r="J41" i="7"/>
  <c r="I41" i="7"/>
  <c r="M40" i="7"/>
  <c r="L40" i="7" a="1"/>
  <c r="L40" i="7" s="1"/>
  <c r="J40" i="7"/>
  <c r="I40" i="7"/>
  <c r="M39" i="7"/>
  <c r="K39" i="7" a="1"/>
  <c r="K39" i="7" s="1"/>
  <c r="J39" i="7"/>
  <c r="I39" i="7"/>
  <c r="M38" i="7"/>
  <c r="L38" i="7" a="1"/>
  <c r="L38" i="7" s="1"/>
  <c r="K38" i="7" a="1"/>
  <c r="K38" i="7" s="1"/>
  <c r="J38" i="7"/>
  <c r="I38" i="7"/>
  <c r="M37" i="7"/>
  <c r="L37" i="7" a="1"/>
  <c r="L37" i="7" s="1"/>
  <c r="K37" i="7" a="1"/>
  <c r="K37" i="7" s="1"/>
  <c r="J37" i="7"/>
  <c r="I37" i="7"/>
  <c r="M36" i="7"/>
  <c r="K36" i="7" a="1"/>
  <c r="K36" i="7" s="1"/>
  <c r="J36" i="7"/>
  <c r="I36" i="7"/>
  <c r="M35" i="7"/>
  <c r="L35" i="7" a="1"/>
  <c r="L35" i="7" s="1"/>
  <c r="K35" i="7" a="1"/>
  <c r="K35" i="7" s="1"/>
  <c r="J35" i="7"/>
  <c r="I35" i="7"/>
  <c r="M34" i="7"/>
  <c r="L34" i="7" a="1"/>
  <c r="L34" i="7" s="1"/>
  <c r="K34" i="7" a="1"/>
  <c r="K34" i="7" s="1"/>
  <c r="J34" i="7"/>
  <c r="I34" i="7"/>
  <c r="M33" i="7"/>
  <c r="J33" i="7"/>
  <c r="I33" i="7" s="1"/>
  <c r="L32" i="7" a="1"/>
  <c r="L32" i="7" s="1"/>
  <c r="K32" i="7" a="1"/>
  <c r="K32" i="7" s="1"/>
  <c r="J32" i="7"/>
  <c r="I32" i="7"/>
  <c r="M31" i="7"/>
  <c r="L31" i="7" a="1"/>
  <c r="L31" i="7" s="1"/>
  <c r="K31" i="7" a="1"/>
  <c r="K31" i="7" s="1"/>
  <c r="J31" i="7"/>
  <c r="I31" i="7"/>
  <c r="M30" i="7"/>
  <c r="J30" i="7"/>
  <c r="I30" i="7"/>
  <c r="M29" i="7"/>
  <c r="L29" i="7" a="1"/>
  <c r="L29" i="7" s="1"/>
  <c r="K29" i="7" a="1"/>
  <c r="K29" i="7" s="1"/>
  <c r="J29" i="7"/>
  <c r="I29" i="7"/>
  <c r="L28" i="7" a="1"/>
  <c r="L28" i="7" s="1"/>
  <c r="K28" i="7" a="1"/>
  <c r="K28" i="7" s="1"/>
  <c r="J28" i="7"/>
  <c r="I28" i="7"/>
  <c r="M27" i="7"/>
  <c r="K27" i="7" a="1"/>
  <c r="K27" i="7" s="1"/>
  <c r="J27" i="7"/>
  <c r="I27" i="7"/>
  <c r="M26" i="7"/>
  <c r="L26" i="7" a="1"/>
  <c r="L26" i="7" s="1"/>
  <c r="J26" i="7"/>
  <c r="I26" i="7"/>
  <c r="A26" i="7"/>
  <c r="A27" i="7" s="1"/>
  <c r="P25" i="7"/>
  <c r="O25" i="7"/>
  <c r="M25" i="7"/>
  <c r="L25" i="7" a="1"/>
  <c r="L25" i="7" s="1"/>
  <c r="K25" i="7" a="1"/>
  <c r="K25" i="7" s="1"/>
  <c r="J25" i="7"/>
  <c r="I25" i="7"/>
  <c r="A25" i="7"/>
  <c r="B25" i="7" s="1"/>
  <c r="O24" i="7"/>
  <c r="K24" i="7" a="1"/>
  <c r="K24" i="7" s="1"/>
  <c r="J24" i="7"/>
  <c r="I24" i="7"/>
  <c r="A24" i="7"/>
  <c r="P24" i="7" s="1"/>
  <c r="M23" i="7"/>
  <c r="L23" i="7"/>
  <c r="L23" i="7" a="1"/>
  <c r="K23" i="7"/>
  <c r="K23" i="7" a="1"/>
  <c r="J23" i="7"/>
  <c r="I23" i="7"/>
  <c r="B23" i="7"/>
  <c r="A23" i="7"/>
  <c r="H131" i="6"/>
  <c r="G131" i="6"/>
  <c r="F131" i="6"/>
  <c r="E131" i="6"/>
  <c r="D131" i="6"/>
  <c r="C131" i="6"/>
  <c r="H76" i="4"/>
  <c r="G76" i="4"/>
  <c r="F76" i="4"/>
  <c r="E76" i="4"/>
  <c r="D76" i="4"/>
  <c r="C76" i="4"/>
  <c r="H76" i="1"/>
  <c r="G76" i="1"/>
  <c r="F76" i="1"/>
  <c r="E76" i="1"/>
  <c r="D76" i="1"/>
  <c r="C76" i="1"/>
  <c r="H76" i="5"/>
  <c r="G76" i="5"/>
  <c r="F76" i="5"/>
  <c r="E76" i="5"/>
  <c r="D76" i="5"/>
  <c r="C76" i="5"/>
  <c r="K75" i="6" a="1"/>
  <c r="K75" i="6" s="1"/>
  <c r="K76" i="6" a="1"/>
  <c r="K76" i="6"/>
  <c r="K77" i="6" a="1"/>
  <c r="K77" i="6" s="1"/>
  <c r="K78" i="6" a="1"/>
  <c r="K78" i="6" s="1"/>
  <c r="K79" i="6" a="1"/>
  <c r="K79" i="6" s="1"/>
  <c r="I76" i="6"/>
  <c r="J76" i="6"/>
  <c r="K83" i="6" a="1"/>
  <c r="K83" i="6" s="1"/>
  <c r="K86" i="6" a="1"/>
  <c r="K86" i="6" s="1"/>
  <c r="K87" i="6" a="1"/>
  <c r="K87" i="6" s="1"/>
  <c r="K88" i="6" a="1"/>
  <c r="K88" i="6" s="1"/>
  <c r="I77" i="6"/>
  <c r="J77" i="6"/>
  <c r="J74" i="1"/>
  <c r="I74" i="1"/>
  <c r="J73" i="1"/>
  <c r="I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J58" i="1"/>
  <c r="I58" i="1" s="1"/>
  <c r="J57" i="1"/>
  <c r="I57" i="1"/>
  <c r="J56" i="1"/>
  <c r="I56" i="1"/>
  <c r="J55" i="1"/>
  <c r="I55" i="1"/>
  <c r="J54" i="1"/>
  <c r="I54" i="1"/>
  <c r="I76" i="1" s="1"/>
  <c r="J53" i="1"/>
  <c r="I53" i="1"/>
  <c r="J52" i="1"/>
  <c r="I52" i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I39" i="1"/>
  <c r="J38" i="1"/>
  <c r="I38" i="1"/>
  <c r="J37" i="1"/>
  <c r="I37" i="1"/>
  <c r="J36" i="1"/>
  <c r="I36" i="1" s="1"/>
  <c r="J35" i="1"/>
  <c r="I35" i="1"/>
  <c r="J34" i="1"/>
  <c r="I34" i="1"/>
  <c r="J33" i="1"/>
  <c r="I33" i="1"/>
  <c r="J32" i="1"/>
  <c r="I32" i="1"/>
  <c r="J31" i="1"/>
  <c r="I31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I23" i="1"/>
  <c r="J74" i="4"/>
  <c r="J73" i="4"/>
  <c r="J72" i="4"/>
  <c r="J71" i="4"/>
  <c r="J70" i="4"/>
  <c r="J69" i="4"/>
  <c r="J68" i="4"/>
  <c r="J67" i="4"/>
  <c r="J66" i="4"/>
  <c r="J64" i="4"/>
  <c r="J63" i="4"/>
  <c r="J62" i="4"/>
  <c r="J61" i="4"/>
  <c r="I61" i="4" s="1"/>
  <c r="J60" i="4"/>
  <c r="J59" i="4"/>
  <c r="J58" i="4"/>
  <c r="I58" i="4" s="1"/>
  <c r="I76" i="4" s="1"/>
  <c r="J57" i="4"/>
  <c r="J56" i="4"/>
  <c r="J55" i="4"/>
  <c r="J54" i="4"/>
  <c r="J53" i="4"/>
  <c r="J52" i="4"/>
  <c r="J51" i="4"/>
  <c r="I51" i="4" s="1"/>
  <c r="J50" i="4"/>
  <c r="J49" i="4"/>
  <c r="J48" i="4"/>
  <c r="J47" i="4"/>
  <c r="J46" i="4"/>
  <c r="J45" i="4"/>
  <c r="J44" i="4"/>
  <c r="J43" i="4"/>
  <c r="J42" i="4"/>
  <c r="J41" i="4"/>
  <c r="J40" i="4"/>
  <c r="J39" i="4"/>
  <c r="I39" i="4" s="1"/>
  <c r="J38" i="4"/>
  <c r="J37" i="4"/>
  <c r="J36" i="4"/>
  <c r="I36" i="4" s="1"/>
  <c r="J35" i="4"/>
  <c r="J34" i="4"/>
  <c r="J33" i="4"/>
  <c r="I33" i="4" s="1"/>
  <c r="J32" i="4"/>
  <c r="J31" i="4"/>
  <c r="J30" i="4"/>
  <c r="J29" i="4"/>
  <c r="J28" i="4"/>
  <c r="J27" i="4"/>
  <c r="J26" i="4"/>
  <c r="J25" i="4"/>
  <c r="J24" i="4"/>
  <c r="I24" i="4" s="1"/>
  <c r="J23" i="4"/>
  <c r="J6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0" i="4"/>
  <c r="I59" i="4"/>
  <c r="I57" i="4"/>
  <c r="I56" i="4"/>
  <c r="I55" i="4"/>
  <c r="I54" i="4"/>
  <c r="I53" i="4"/>
  <c r="I52" i="4"/>
  <c r="I50" i="4"/>
  <c r="I49" i="4"/>
  <c r="I48" i="4"/>
  <c r="I47" i="4"/>
  <c r="I46" i="4"/>
  <c r="I45" i="4"/>
  <c r="I44" i="4"/>
  <c r="I43" i="4"/>
  <c r="I42" i="4"/>
  <c r="I41" i="4"/>
  <c r="I40" i="4"/>
  <c r="I38" i="4"/>
  <c r="I37" i="4"/>
  <c r="I35" i="4"/>
  <c r="I34" i="4"/>
  <c r="I32" i="4"/>
  <c r="I31" i="4"/>
  <c r="I30" i="4"/>
  <c r="I29" i="4"/>
  <c r="I28" i="4"/>
  <c r="I27" i="4"/>
  <c r="I26" i="4"/>
  <c r="I25" i="4"/>
  <c r="I23" i="4"/>
  <c r="B82" i="9" l="1"/>
  <c r="A83" i="9"/>
  <c r="I134" i="9"/>
  <c r="J134" i="9"/>
  <c r="B81" i="9"/>
  <c r="A25" i="9"/>
  <c r="B24" i="9"/>
  <c r="I76" i="9"/>
  <c r="J76" i="9"/>
  <c r="B23" i="9"/>
  <c r="N24" i="8"/>
  <c r="A26" i="8"/>
  <c r="O25" i="8"/>
  <c r="B25" i="8"/>
  <c r="P25" i="8"/>
  <c r="N25" i="8"/>
  <c r="B24" i="8"/>
  <c r="P24" i="8"/>
  <c r="O24" i="8"/>
  <c r="B27" i="7"/>
  <c r="L27" i="7" a="1"/>
  <c r="L27" i="7" s="1"/>
  <c r="A28" i="7"/>
  <c r="P27" i="7"/>
  <c r="N27" i="7"/>
  <c r="O27" i="7"/>
  <c r="B24" i="7"/>
  <c r="N25" i="7"/>
  <c r="B26" i="7"/>
  <c r="L24" i="7" a="1"/>
  <c r="L24" i="7" s="1"/>
  <c r="M24" i="7"/>
  <c r="K26" i="7" a="1"/>
  <c r="K26" i="7" s="1"/>
  <c r="N24" i="7"/>
  <c r="N26" i="7"/>
  <c r="O26" i="7"/>
  <c r="P26" i="7"/>
  <c r="J76" i="4"/>
  <c r="J76" i="1"/>
  <c r="B3" i="6"/>
  <c r="J3" i="6"/>
  <c r="B4" i="6"/>
  <c r="J4" i="6"/>
  <c r="B5" i="6"/>
  <c r="J5" i="6"/>
  <c r="B6" i="6"/>
  <c r="J6" i="6"/>
  <c r="B7" i="6"/>
  <c r="J7" i="6"/>
  <c r="B8" i="6"/>
  <c r="J8" i="6"/>
  <c r="B9" i="6"/>
  <c r="J9" i="6"/>
  <c r="O9" i="6"/>
  <c r="P9" i="6"/>
  <c r="Q9" i="6"/>
  <c r="B10" i="6"/>
  <c r="J10" i="6"/>
  <c r="B11" i="6"/>
  <c r="J11" i="6"/>
  <c r="B12" i="6"/>
  <c r="J12" i="6"/>
  <c r="B13" i="6"/>
  <c r="J13" i="6"/>
  <c r="Q13" i="6"/>
  <c r="A14" i="6"/>
  <c r="B14" i="6" s="1"/>
  <c r="I14" i="6"/>
  <c r="J14" i="6"/>
  <c r="Q14" i="6"/>
  <c r="B15" i="6"/>
  <c r="J15" i="6"/>
  <c r="I15" i="6" s="1"/>
  <c r="Q15" i="6"/>
  <c r="Q16" i="6"/>
  <c r="C20" i="6"/>
  <c r="O13" i="6" s="1"/>
  <c r="D20" i="6"/>
  <c r="O14" i="6" s="1"/>
  <c r="E20" i="6"/>
  <c r="O15" i="6" s="1"/>
  <c r="F20" i="6"/>
  <c r="O16" i="6" s="1"/>
  <c r="G20" i="6"/>
  <c r="O17" i="6" s="1"/>
  <c r="H20" i="6"/>
  <c r="B23" i="6"/>
  <c r="I23" i="6"/>
  <c r="J23" i="6"/>
  <c r="A24" i="6"/>
  <c r="B24" i="6" s="1"/>
  <c r="J24" i="6"/>
  <c r="I24" i="6" s="1"/>
  <c r="I25" i="6"/>
  <c r="J25" i="6"/>
  <c r="I26" i="6"/>
  <c r="J26" i="6"/>
  <c r="J27" i="6"/>
  <c r="I27" i="6" s="1"/>
  <c r="I28" i="6"/>
  <c r="J28" i="6"/>
  <c r="I29" i="6"/>
  <c r="J29" i="6"/>
  <c r="I30" i="6"/>
  <c r="J30" i="6"/>
  <c r="I31" i="6"/>
  <c r="J31" i="6"/>
  <c r="K31" i="6" a="1"/>
  <c r="K31" i="6" s="1"/>
  <c r="I32" i="6"/>
  <c r="J32" i="6"/>
  <c r="K32" i="6" a="1"/>
  <c r="K32" i="6" s="1"/>
  <c r="J33" i="6"/>
  <c r="I33" i="6" s="1"/>
  <c r="K33" i="6" a="1"/>
  <c r="K33" i="6"/>
  <c r="I34" i="6"/>
  <c r="J34" i="6"/>
  <c r="I35" i="6"/>
  <c r="J35" i="6"/>
  <c r="I36" i="6"/>
  <c r="J36" i="6"/>
  <c r="K36" i="6" a="1"/>
  <c r="K36" i="6"/>
  <c r="I37" i="6"/>
  <c r="J37" i="6"/>
  <c r="K37" i="6" a="1"/>
  <c r="K37" i="6" s="1"/>
  <c r="I38" i="6"/>
  <c r="J38" i="6"/>
  <c r="K38" i="6" a="1"/>
  <c r="K38" i="6" s="1"/>
  <c r="J39" i="6"/>
  <c r="I39" i="6" s="1"/>
  <c r="K39" i="6" a="1"/>
  <c r="K39" i="6" s="1"/>
  <c r="I40" i="6"/>
  <c r="J40" i="6"/>
  <c r="K40" i="6" a="1"/>
  <c r="K40" i="6" s="1"/>
  <c r="I41" i="6"/>
  <c r="J41" i="6"/>
  <c r="K41" i="6" a="1"/>
  <c r="K41" i="6" s="1"/>
  <c r="I42" i="6"/>
  <c r="J42" i="6"/>
  <c r="I43" i="6"/>
  <c r="J43" i="6"/>
  <c r="K43" i="6" a="1"/>
  <c r="K43" i="6" s="1"/>
  <c r="I44" i="6"/>
  <c r="J44" i="6"/>
  <c r="K44" i="6" a="1"/>
  <c r="K44" i="6"/>
  <c r="J45" i="6"/>
  <c r="I45" i="6" s="1"/>
  <c r="I46" i="6"/>
  <c r="J46" i="6"/>
  <c r="I47" i="6"/>
  <c r="J47" i="6"/>
  <c r="K47" i="6" a="1"/>
  <c r="K47" i="6" s="1"/>
  <c r="J48" i="6"/>
  <c r="I48" i="6" s="1"/>
  <c r="K48" i="6" a="1"/>
  <c r="K48" i="6" s="1"/>
  <c r="I49" i="6"/>
  <c r="J49" i="6"/>
  <c r="K49" i="6" a="1"/>
  <c r="K49" i="6" s="1"/>
  <c r="I50" i="6"/>
  <c r="J50" i="6"/>
  <c r="K50" i="6" a="1"/>
  <c r="K50" i="6" s="1"/>
  <c r="I51" i="6"/>
  <c r="J51" i="6"/>
  <c r="K51" i="6" a="1"/>
  <c r="K51" i="6" s="1"/>
  <c r="I52" i="6"/>
  <c r="J52" i="6"/>
  <c r="K52" i="6" a="1"/>
  <c r="K52" i="6" s="1"/>
  <c r="I53" i="6"/>
  <c r="J53" i="6"/>
  <c r="K53" i="6" a="1"/>
  <c r="K53" i="6" s="1"/>
  <c r="I54" i="6"/>
  <c r="J54" i="6"/>
  <c r="I55" i="6"/>
  <c r="J55" i="6"/>
  <c r="K55" i="6" a="1"/>
  <c r="K55" i="6" s="1"/>
  <c r="I56" i="6"/>
  <c r="J56" i="6"/>
  <c r="K56" i="6" a="1"/>
  <c r="K56" i="6"/>
  <c r="I57" i="6"/>
  <c r="J57" i="6"/>
  <c r="K57" i="6" a="1"/>
  <c r="K57" i="6" s="1"/>
  <c r="J58" i="6"/>
  <c r="I58" i="6" s="1"/>
  <c r="K58" i="6" a="1"/>
  <c r="K58" i="6" s="1"/>
  <c r="I59" i="6"/>
  <c r="J59" i="6"/>
  <c r="K59" i="6" a="1"/>
  <c r="K59" i="6" s="1"/>
  <c r="I60" i="6"/>
  <c r="J60" i="6"/>
  <c r="J61" i="6"/>
  <c r="I61" i="6" s="1"/>
  <c r="I62" i="6"/>
  <c r="J62" i="6"/>
  <c r="K62" i="6" a="1"/>
  <c r="K62" i="6" s="1"/>
  <c r="I63" i="6"/>
  <c r="J63" i="6"/>
  <c r="K63" i="6" a="1"/>
  <c r="K63" i="6"/>
  <c r="I64" i="6"/>
  <c r="J64" i="6"/>
  <c r="K64" i="6" a="1"/>
  <c r="K64" i="6" s="1"/>
  <c r="I65" i="6"/>
  <c r="J65" i="6"/>
  <c r="K65" i="6" a="1"/>
  <c r="K65" i="6" s="1"/>
  <c r="I66" i="6"/>
  <c r="J66" i="6"/>
  <c r="K66" i="6" a="1"/>
  <c r="K66" i="6" s="1"/>
  <c r="J67" i="6"/>
  <c r="I67" i="6" s="1"/>
  <c r="K67" i="6" a="1"/>
  <c r="K67" i="6" s="1"/>
  <c r="I68" i="6"/>
  <c r="J68" i="6"/>
  <c r="K68" i="6" a="1"/>
  <c r="K68" i="6"/>
  <c r="I69" i="6"/>
  <c r="J69" i="6"/>
  <c r="K69" i="6" a="1"/>
  <c r="K69" i="6" s="1"/>
  <c r="I70" i="6"/>
  <c r="J70" i="6"/>
  <c r="I71" i="6"/>
  <c r="J71" i="6"/>
  <c r="K71" i="6" a="1"/>
  <c r="K71" i="6" s="1"/>
  <c r="I72" i="6"/>
  <c r="J72" i="6"/>
  <c r="J73" i="6"/>
  <c r="I73" i="6" s="1"/>
  <c r="I74" i="6"/>
  <c r="J74" i="6"/>
  <c r="K74" i="6" a="1"/>
  <c r="K74" i="6" s="1"/>
  <c r="I75" i="6"/>
  <c r="J75" i="6"/>
  <c r="I78" i="6"/>
  <c r="J78" i="6"/>
  <c r="J79" i="6"/>
  <c r="I80" i="6"/>
  <c r="J80" i="6"/>
  <c r="K80" i="6" a="1"/>
  <c r="K80" i="6" s="1"/>
  <c r="I81" i="6"/>
  <c r="J81" i="6"/>
  <c r="K81" i="6" a="1"/>
  <c r="K81" i="6" s="1"/>
  <c r="J82" i="6"/>
  <c r="I82" i="6" s="1"/>
  <c r="K82" i="6" a="1"/>
  <c r="K82" i="6" s="1"/>
  <c r="I83" i="6"/>
  <c r="J83" i="6"/>
  <c r="I84" i="6"/>
  <c r="J84" i="6"/>
  <c r="I85" i="6"/>
  <c r="J85" i="6"/>
  <c r="I86" i="6"/>
  <c r="J86" i="6"/>
  <c r="I87" i="6"/>
  <c r="J87" i="6"/>
  <c r="J88" i="6"/>
  <c r="I88" i="6" s="1"/>
  <c r="I89" i="6"/>
  <c r="J89" i="6"/>
  <c r="I90" i="6"/>
  <c r="J90" i="6"/>
  <c r="I91" i="6"/>
  <c r="J91" i="6"/>
  <c r="K91" i="6" a="1"/>
  <c r="K91" i="6" s="1"/>
  <c r="I92" i="6"/>
  <c r="J92" i="6"/>
  <c r="K92" i="6" a="1"/>
  <c r="K92" i="6" s="1"/>
  <c r="I93" i="6"/>
  <c r="J93" i="6"/>
  <c r="K93" i="6" a="1"/>
  <c r="K93" i="6" s="1"/>
  <c r="J94" i="6"/>
  <c r="I94" i="6" s="1"/>
  <c r="K94" i="6" a="1"/>
  <c r="K94" i="6" s="1"/>
  <c r="I95" i="6"/>
  <c r="J95" i="6"/>
  <c r="K95" i="6" a="1"/>
  <c r="K95" i="6" s="1"/>
  <c r="I96" i="6"/>
  <c r="J96" i="6"/>
  <c r="K96" i="6" a="1"/>
  <c r="K96" i="6" s="1"/>
  <c r="I97" i="6"/>
  <c r="J97" i="6"/>
  <c r="I98" i="6"/>
  <c r="J98" i="6"/>
  <c r="K98" i="6" a="1"/>
  <c r="K98" i="6" s="1"/>
  <c r="I99" i="6"/>
  <c r="J99" i="6"/>
  <c r="K99" i="6" a="1"/>
  <c r="K99" i="6" s="1"/>
  <c r="J100" i="6"/>
  <c r="I100" i="6" s="1"/>
  <c r="I101" i="6"/>
  <c r="J101" i="6"/>
  <c r="I102" i="6"/>
  <c r="J102" i="6"/>
  <c r="K102" i="6" a="1"/>
  <c r="K102" i="6" s="1"/>
  <c r="J103" i="6"/>
  <c r="I103" i="6" s="1"/>
  <c r="K103" i="6" a="1"/>
  <c r="K103" i="6" s="1"/>
  <c r="I104" i="6"/>
  <c r="J104" i="6"/>
  <c r="K104" i="6" a="1"/>
  <c r="K104" i="6" s="1"/>
  <c r="I105" i="6"/>
  <c r="J105" i="6"/>
  <c r="K105" i="6" a="1"/>
  <c r="K105" i="6" s="1"/>
  <c r="I106" i="6"/>
  <c r="J106" i="6"/>
  <c r="K106" i="6" a="1"/>
  <c r="K106" i="6" s="1"/>
  <c r="I107" i="6"/>
  <c r="J107" i="6"/>
  <c r="K107" i="6" a="1"/>
  <c r="K107" i="6"/>
  <c r="I108" i="6"/>
  <c r="J108" i="6"/>
  <c r="K108" i="6" a="1"/>
  <c r="K108" i="6" s="1"/>
  <c r="I109" i="6"/>
  <c r="J109" i="6"/>
  <c r="I110" i="6"/>
  <c r="J110" i="6"/>
  <c r="K110" i="6" a="1"/>
  <c r="K110" i="6" s="1"/>
  <c r="I111" i="6"/>
  <c r="J111" i="6"/>
  <c r="K111" i="6" a="1"/>
  <c r="K111" i="6" s="1"/>
  <c r="I112" i="6"/>
  <c r="J112" i="6"/>
  <c r="K112" i="6" a="1"/>
  <c r="K112" i="6" s="1"/>
  <c r="J113" i="6"/>
  <c r="I113" i="6" s="1"/>
  <c r="K113" i="6" a="1"/>
  <c r="K113" i="6" s="1"/>
  <c r="I114" i="6"/>
  <c r="J114" i="6"/>
  <c r="K114" i="6" a="1"/>
  <c r="K114" i="6" s="1"/>
  <c r="I115" i="6"/>
  <c r="J115" i="6"/>
  <c r="J116" i="6"/>
  <c r="I116" i="6" s="1"/>
  <c r="I117" i="6"/>
  <c r="J117" i="6"/>
  <c r="K117" i="6" a="1"/>
  <c r="K117" i="6" s="1"/>
  <c r="I118" i="6"/>
  <c r="J118" i="6"/>
  <c r="K118" i="6" a="1"/>
  <c r="K118" i="6" s="1"/>
  <c r="I119" i="6"/>
  <c r="J119" i="6"/>
  <c r="K119" i="6" a="1"/>
  <c r="K119" i="6" s="1"/>
  <c r="I120" i="6"/>
  <c r="J120" i="6"/>
  <c r="K120" i="6" a="1"/>
  <c r="K120" i="6" s="1"/>
  <c r="I121" i="6"/>
  <c r="J121" i="6"/>
  <c r="K121" i="6" a="1"/>
  <c r="K121" i="6" s="1"/>
  <c r="J122" i="6"/>
  <c r="I122" i="6" s="1"/>
  <c r="K122" i="6" a="1"/>
  <c r="K122" i="6" s="1"/>
  <c r="I123" i="6"/>
  <c r="J123" i="6"/>
  <c r="K123" i="6" a="1"/>
  <c r="K123" i="6" s="1"/>
  <c r="I124" i="6"/>
  <c r="J124" i="6"/>
  <c r="K124" i="6" a="1"/>
  <c r="K124" i="6" s="1"/>
  <c r="I125" i="6"/>
  <c r="J125" i="6"/>
  <c r="I126" i="6"/>
  <c r="J126" i="6"/>
  <c r="K126" i="6" a="1"/>
  <c r="K126" i="6" s="1"/>
  <c r="I127" i="6"/>
  <c r="J127" i="6"/>
  <c r="J128" i="6"/>
  <c r="I128" i="6" s="1"/>
  <c r="I129" i="6"/>
  <c r="J129" i="6"/>
  <c r="K129" i="6" a="1"/>
  <c r="K129" i="6" s="1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76" i="5" s="1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A84" i="9" l="1"/>
  <c r="B83" i="9"/>
  <c r="A26" i="9"/>
  <c r="B25" i="9"/>
  <c r="P24" i="9"/>
  <c r="N24" i="9"/>
  <c r="M24" i="9"/>
  <c r="L24" i="9" a="1"/>
  <c r="L24" i="9" s="1"/>
  <c r="B26" i="8"/>
  <c r="A27" i="8"/>
  <c r="O26" i="8" s="1"/>
  <c r="K26" i="8" a="1"/>
  <c r="K26" i="8" s="1"/>
  <c r="M28" i="7"/>
  <c r="B28" i="7"/>
  <c r="A29" i="7"/>
  <c r="J131" i="6"/>
  <c r="O18" i="6"/>
  <c r="O19" i="6" s="1"/>
  <c r="I79" i="6"/>
  <c r="I131" i="6" s="1"/>
  <c r="J20" i="6"/>
  <c r="I20" i="6"/>
  <c r="A25" i="6"/>
  <c r="M24" i="6" s="1"/>
  <c r="P15" i="6"/>
  <c r="P14" i="6"/>
  <c r="P16" i="6"/>
  <c r="P13" i="6"/>
  <c r="P19" i="6" s="1"/>
  <c r="B84" i="9" l="1"/>
  <c r="A85" i="9"/>
  <c r="A27" i="9"/>
  <c r="B26" i="9"/>
  <c r="O24" i="9"/>
  <c r="N25" i="9"/>
  <c r="P25" i="9"/>
  <c r="O25" i="9"/>
  <c r="N26" i="8"/>
  <c r="P26" i="8"/>
  <c r="B27" i="8"/>
  <c r="L27" i="8" a="1"/>
  <c r="L27" i="8" s="1"/>
  <c r="A28" i="8"/>
  <c r="A30" i="7"/>
  <c r="O29" i="7"/>
  <c r="P29" i="7"/>
  <c r="N29" i="7"/>
  <c r="B29" i="7"/>
  <c r="O28" i="7"/>
  <c r="N28" i="7"/>
  <c r="P28" i="7"/>
  <c r="Q19" i="6"/>
  <c r="N24" i="6"/>
  <c r="B25" i="6"/>
  <c r="A26" i="6"/>
  <c r="L24" i="6"/>
  <c r="A86" i="9" l="1"/>
  <c r="B85" i="9"/>
  <c r="A28" i="9"/>
  <c r="B27" i="9"/>
  <c r="K26" i="9" a="1"/>
  <c r="K26" i="9" s="1"/>
  <c r="B28" i="8"/>
  <c r="M28" i="8"/>
  <c r="A29" i="8"/>
  <c r="O27" i="8"/>
  <c r="N27" i="8"/>
  <c r="P27" i="8"/>
  <c r="L30" i="7" a="1"/>
  <c r="L30" i="7" s="1"/>
  <c r="K30" i="7" a="1"/>
  <c r="K30" i="7" s="1"/>
  <c r="B30" i="7"/>
  <c r="A31" i="7"/>
  <c r="P30" i="7"/>
  <c r="O30" i="7"/>
  <c r="N30" i="7"/>
  <c r="B26" i="6"/>
  <c r="A27" i="6"/>
  <c r="N25" i="6"/>
  <c r="M25" i="6"/>
  <c r="L25" i="6"/>
  <c r="A87" i="9" l="1"/>
  <c r="B86" i="9"/>
  <c r="B28" i="9"/>
  <c r="A29" i="9"/>
  <c r="P27" i="9"/>
  <c r="O27" i="9"/>
  <c r="N27" i="9"/>
  <c r="L27" i="9" a="1"/>
  <c r="L27" i="9" s="1"/>
  <c r="N26" i="9"/>
  <c r="O26" i="9"/>
  <c r="P26" i="9"/>
  <c r="A30" i="8"/>
  <c r="O29" i="8"/>
  <c r="P29" i="8"/>
  <c r="N29" i="8"/>
  <c r="B29" i="8"/>
  <c r="N28" i="8"/>
  <c r="O28" i="8"/>
  <c r="P28" i="8"/>
  <c r="A32" i="7"/>
  <c r="P31" i="7"/>
  <c r="O31" i="7"/>
  <c r="N31" i="7"/>
  <c r="B31" i="7"/>
  <c r="M26" i="6"/>
  <c r="A28" i="6"/>
  <c r="B27" i="6"/>
  <c r="N26" i="6"/>
  <c r="L26" i="6"/>
  <c r="A88" i="9" l="1"/>
  <c r="B87" i="9"/>
  <c r="A30" i="9"/>
  <c r="B29" i="9"/>
  <c r="P28" i="9"/>
  <c r="O28" i="9"/>
  <c r="N28" i="9"/>
  <c r="M28" i="9"/>
  <c r="A31" i="8"/>
  <c r="L30" i="8" a="1"/>
  <c r="L30" i="8" s="1"/>
  <c r="O30" i="8"/>
  <c r="K30" i="8" a="1"/>
  <c r="K30" i="8" s="1"/>
  <c r="B30" i="8"/>
  <c r="P30" i="8"/>
  <c r="N30" i="8"/>
  <c r="B32" i="7"/>
  <c r="A33" i="7"/>
  <c r="P32" i="7"/>
  <c r="O32" i="7"/>
  <c r="N32" i="7"/>
  <c r="M32" i="7"/>
  <c r="B28" i="6"/>
  <c r="A29" i="6"/>
  <c r="L28" i="6"/>
  <c r="M27" i="6"/>
  <c r="N27" i="6"/>
  <c r="L27" i="6"/>
  <c r="B88" i="9" l="1"/>
  <c r="A89" i="9"/>
  <c r="A31" i="9"/>
  <c r="B30" i="9"/>
  <c r="P29" i="9"/>
  <c r="O29" i="9"/>
  <c r="N29" i="9"/>
  <c r="A32" i="8"/>
  <c r="P31" i="8"/>
  <c r="O31" i="8"/>
  <c r="N31" i="8"/>
  <c r="B31" i="8"/>
  <c r="P33" i="7"/>
  <c r="K33" i="7" a="1"/>
  <c r="K33" i="7" s="1"/>
  <c r="L33" i="7" a="1"/>
  <c r="L33" i="7" s="1"/>
  <c r="B33" i="7"/>
  <c r="A34" i="7"/>
  <c r="B29" i="6"/>
  <c r="A30" i="6"/>
  <c r="N28" i="6"/>
  <c r="M28" i="6"/>
  <c r="A90" i="9" l="1"/>
  <c r="B89" i="9"/>
  <c r="A32" i="9"/>
  <c r="B31" i="9"/>
  <c r="P30" i="9"/>
  <c r="N30" i="9"/>
  <c r="O30" i="9"/>
  <c r="L30" i="9" a="1"/>
  <c r="L30" i="9" s="1"/>
  <c r="K30" i="9" a="1"/>
  <c r="K30" i="9" s="1"/>
  <c r="A33" i="8"/>
  <c r="N32" i="8"/>
  <c r="O32" i="8"/>
  <c r="B32" i="8"/>
  <c r="M32" i="8"/>
  <c r="P32" i="8"/>
  <c r="A35" i="7"/>
  <c r="P34" i="7"/>
  <c r="O34" i="7"/>
  <c r="N34" i="7"/>
  <c r="B34" i="7"/>
  <c r="N33" i="7"/>
  <c r="O33" i="7"/>
  <c r="A31" i="6"/>
  <c r="L30" i="6"/>
  <c r="B30" i="6"/>
  <c r="L29" i="6"/>
  <c r="N29" i="6"/>
  <c r="M29" i="6"/>
  <c r="A91" i="9" l="1"/>
  <c r="B90" i="9"/>
  <c r="K90" i="9" a="1"/>
  <c r="K90" i="9" s="1"/>
  <c r="B32" i="9"/>
  <c r="A33" i="9"/>
  <c r="O31" i="9"/>
  <c r="N31" i="9"/>
  <c r="B33" i="8"/>
  <c r="K33" i="8" a="1"/>
  <c r="K33" i="8" s="1"/>
  <c r="L33" i="8" a="1"/>
  <c r="L33" i="8" s="1"/>
  <c r="A34" i="8"/>
  <c r="O33" i="8" s="1"/>
  <c r="B35" i="7"/>
  <c r="A36" i="7"/>
  <c r="N35" i="7"/>
  <c r="N30" i="6"/>
  <c r="A32" i="6"/>
  <c r="B31" i="6"/>
  <c r="N31" i="6"/>
  <c r="L31" i="6"/>
  <c r="M31" i="6"/>
  <c r="M30" i="6"/>
  <c r="A92" i="9" l="1"/>
  <c r="B91" i="9"/>
  <c r="A34" i="9"/>
  <c r="B33" i="9"/>
  <c r="P32" i="9"/>
  <c r="O32" i="9"/>
  <c r="N32" i="9"/>
  <c r="K32" i="9" a="1"/>
  <c r="K32" i="9" s="1"/>
  <c r="P31" i="9"/>
  <c r="N33" i="8"/>
  <c r="A35" i="8"/>
  <c r="O34" i="8"/>
  <c r="N34" i="8"/>
  <c r="P34" i="8"/>
  <c r="B34" i="8"/>
  <c r="P33" i="8"/>
  <c r="A37" i="7"/>
  <c r="L36" i="7" a="1"/>
  <c r="L36" i="7" s="1"/>
  <c r="B36" i="7"/>
  <c r="O35" i="7"/>
  <c r="P35" i="7"/>
  <c r="A33" i="6"/>
  <c r="N32" i="6" s="1"/>
  <c r="B32" i="6"/>
  <c r="B92" i="9" l="1"/>
  <c r="A93" i="9"/>
  <c r="A35" i="9"/>
  <c r="B34" i="9"/>
  <c r="P33" i="9"/>
  <c r="O33" i="9"/>
  <c r="N33" i="9"/>
  <c r="L33" i="9" a="1"/>
  <c r="L33" i="9" s="1"/>
  <c r="B35" i="8"/>
  <c r="A36" i="8"/>
  <c r="N35" i="8"/>
  <c r="B37" i="7"/>
  <c r="A38" i="7"/>
  <c r="N37" i="7"/>
  <c r="P37" i="7"/>
  <c r="O37" i="7"/>
  <c r="N36" i="7"/>
  <c r="O36" i="7"/>
  <c r="P36" i="7"/>
  <c r="B33" i="6"/>
  <c r="A34" i="6"/>
  <c r="M32" i="6"/>
  <c r="L32" i="6"/>
  <c r="A94" i="9" l="1"/>
  <c r="M93" i="9"/>
  <c r="B93" i="9"/>
  <c r="A36" i="9"/>
  <c r="B35" i="9"/>
  <c r="A37" i="8"/>
  <c r="P36" i="8"/>
  <c r="O36" i="8"/>
  <c r="N36" i="8"/>
  <c r="L36" i="8" a="1"/>
  <c r="L36" i="8" s="1"/>
  <c r="B36" i="8"/>
  <c r="O35" i="8"/>
  <c r="P35" i="8"/>
  <c r="P38" i="7"/>
  <c r="B38" i="7"/>
  <c r="A39" i="7"/>
  <c r="A35" i="6"/>
  <c r="L34" i="6" s="1"/>
  <c r="B34" i="6"/>
  <c r="K34" i="6" a="1"/>
  <c r="K34" i="6" s="1"/>
  <c r="L33" i="6"/>
  <c r="M33" i="6"/>
  <c r="N33" i="6"/>
  <c r="B94" i="9" l="1"/>
  <c r="A95" i="9"/>
  <c r="A37" i="9"/>
  <c r="B36" i="9"/>
  <c r="N35" i="9"/>
  <c r="M35" i="9"/>
  <c r="N34" i="9"/>
  <c r="O34" i="9"/>
  <c r="O35" i="9" s="1"/>
  <c r="P34" i="9"/>
  <c r="P35" i="9" s="1"/>
  <c r="B37" i="8"/>
  <c r="A38" i="8"/>
  <c r="P37" i="8"/>
  <c r="A40" i="7"/>
  <c r="L39" i="7" a="1"/>
  <c r="L39" i="7" s="1"/>
  <c r="B39" i="7"/>
  <c r="N38" i="7"/>
  <c r="O38" i="7"/>
  <c r="M34" i="6"/>
  <c r="K35" i="6" a="1"/>
  <c r="K35" i="6" s="1"/>
  <c r="B35" i="6"/>
  <c r="A36" i="6"/>
  <c r="N34" i="6"/>
  <c r="A96" i="9" l="1"/>
  <c r="B95" i="9"/>
  <c r="B37" i="9"/>
  <c r="A38" i="9"/>
  <c r="L36" i="9" a="1"/>
  <c r="L36" i="9" s="1"/>
  <c r="O36" i="9"/>
  <c r="N36" i="9"/>
  <c r="B38" i="8"/>
  <c r="A39" i="8"/>
  <c r="O37" i="8"/>
  <c r="N37" i="8"/>
  <c r="K40" i="7" a="1"/>
  <c r="K40" i="7" s="1"/>
  <c r="B40" i="7"/>
  <c r="A41" i="7"/>
  <c r="N40" i="7"/>
  <c r="O40" i="7"/>
  <c r="N39" i="7"/>
  <c r="O39" i="7"/>
  <c r="P39" i="7"/>
  <c r="B36" i="6"/>
  <c r="A37" i="6"/>
  <c r="M35" i="6"/>
  <c r="N35" i="6"/>
  <c r="L35" i="6"/>
  <c r="B96" i="9" l="1"/>
  <c r="A97" i="9"/>
  <c r="A39" i="9"/>
  <c r="B38" i="9"/>
  <c r="P37" i="9"/>
  <c r="O37" i="9"/>
  <c r="N37" i="9"/>
  <c r="P36" i="9"/>
  <c r="A40" i="8"/>
  <c r="L39" i="8" a="1"/>
  <c r="L39" i="8" s="1"/>
  <c r="B39" i="8"/>
  <c r="O38" i="8"/>
  <c r="O39" i="8" s="1"/>
  <c r="N38" i="8"/>
  <c r="P38" i="8"/>
  <c r="P39" i="8" s="1"/>
  <c r="A42" i="7"/>
  <c r="P41" i="7" s="1"/>
  <c r="M41" i="7"/>
  <c r="B41" i="7"/>
  <c r="P40" i="7"/>
  <c r="B37" i="6"/>
  <c r="A38" i="6"/>
  <c r="N37" i="6"/>
  <c r="N36" i="6"/>
  <c r="M36" i="6"/>
  <c r="L36" i="6"/>
  <c r="A98" i="9" l="1"/>
  <c r="B97" i="9"/>
  <c r="A40" i="9"/>
  <c r="B39" i="9"/>
  <c r="P38" i="9"/>
  <c r="O38" i="9"/>
  <c r="N38" i="9"/>
  <c r="K40" i="8" a="1"/>
  <c r="K40" i="8" s="1"/>
  <c r="B40" i="8"/>
  <c r="A41" i="8"/>
  <c r="O40" i="8"/>
  <c r="P40" i="8"/>
  <c r="N40" i="8"/>
  <c r="N39" i="8"/>
  <c r="N41" i="7"/>
  <c r="O41" i="7"/>
  <c r="B42" i="7"/>
  <c r="A43" i="7"/>
  <c r="O42" i="7"/>
  <c r="L42" i="7" a="1"/>
  <c r="L42" i="7" s="1"/>
  <c r="P42" i="7"/>
  <c r="N42" i="7"/>
  <c r="K42" i="7" a="1"/>
  <c r="K42" i="7" s="1"/>
  <c r="B38" i="6"/>
  <c r="A39" i="6"/>
  <c r="L37" i="6"/>
  <c r="M37" i="6"/>
  <c r="A99" i="9" l="1"/>
  <c r="B98" i="9"/>
  <c r="A41" i="9"/>
  <c r="B40" i="9"/>
  <c r="P39" i="9"/>
  <c r="L39" i="9" a="1"/>
  <c r="L39" i="9" s="1"/>
  <c r="B41" i="8"/>
  <c r="M41" i="8"/>
  <c r="A42" i="8"/>
  <c r="P41" i="8"/>
  <c r="O41" i="8"/>
  <c r="N41" i="8"/>
  <c r="B43" i="7"/>
  <c r="A44" i="7"/>
  <c r="A40" i="6"/>
  <c r="B39" i="6"/>
  <c r="N38" i="6"/>
  <c r="N39" i="6" s="1"/>
  <c r="M38" i="6"/>
  <c r="M39" i="6" s="1"/>
  <c r="L38" i="6"/>
  <c r="A100" i="9" l="1"/>
  <c r="B99" i="9"/>
  <c r="A42" i="9"/>
  <c r="B41" i="9"/>
  <c r="N39" i="9"/>
  <c r="O39" i="9"/>
  <c r="P40" i="9"/>
  <c r="N40" i="9"/>
  <c r="O40" i="9"/>
  <c r="K40" i="9" a="1"/>
  <c r="K40" i="9" s="1"/>
  <c r="A43" i="8"/>
  <c r="N42" i="8"/>
  <c r="O42" i="8"/>
  <c r="L42" i="8" a="1"/>
  <c r="L42" i="8" s="1"/>
  <c r="B42" i="8"/>
  <c r="P42" i="8"/>
  <c r="K42" i="8" a="1"/>
  <c r="K42" i="8" s="1"/>
  <c r="A45" i="7"/>
  <c r="P44" i="7"/>
  <c r="O44" i="7"/>
  <c r="N44" i="7"/>
  <c r="B44" i="7"/>
  <c r="N43" i="7"/>
  <c r="O43" i="7"/>
  <c r="P43" i="7"/>
  <c r="A41" i="6"/>
  <c r="L40" i="6"/>
  <c r="M40" i="6"/>
  <c r="B40" i="6"/>
  <c r="L39" i="6"/>
  <c r="A101" i="9" l="1"/>
  <c r="B100" i="9"/>
  <c r="A43" i="9"/>
  <c r="B42" i="9"/>
  <c r="M41" i="9"/>
  <c r="O41" i="9"/>
  <c r="N41" i="9"/>
  <c r="B43" i="8"/>
  <c r="A44" i="8"/>
  <c r="L45" i="7" a="1"/>
  <c r="L45" i="7" s="1"/>
  <c r="B45" i="7"/>
  <c r="A46" i="7"/>
  <c r="N45" i="7"/>
  <c r="A42" i="6"/>
  <c r="B41" i="6"/>
  <c r="N40" i="6"/>
  <c r="A102" i="9" l="1"/>
  <c r="B101" i="9"/>
  <c r="A44" i="9"/>
  <c r="B43" i="9"/>
  <c r="O42" i="9"/>
  <c r="N42" i="9"/>
  <c r="L42" i="9" a="1"/>
  <c r="L42" i="9" s="1"/>
  <c r="K42" i="9" a="1"/>
  <c r="K42" i="9" s="1"/>
  <c r="P41" i="9"/>
  <c r="A45" i="8"/>
  <c r="P44" i="8"/>
  <c r="O44" i="8"/>
  <c r="B44" i="8"/>
  <c r="O43" i="8"/>
  <c r="N43" i="8"/>
  <c r="P43" i="8"/>
  <c r="A47" i="7"/>
  <c r="P46" i="7"/>
  <c r="O46" i="7"/>
  <c r="N46" i="7"/>
  <c r="K46" i="7" a="1"/>
  <c r="K46" i="7" s="1"/>
  <c r="B46" i="7"/>
  <c r="O45" i="7"/>
  <c r="P45" i="7"/>
  <c r="B42" i="6"/>
  <c r="K42" i="6" a="1"/>
  <c r="K42" i="6" s="1"/>
  <c r="A43" i="6"/>
  <c r="N41" i="6"/>
  <c r="L41" i="6"/>
  <c r="M41" i="6"/>
  <c r="B102" i="9" l="1"/>
  <c r="A103" i="9"/>
  <c r="A45" i="9"/>
  <c r="B44" i="9"/>
  <c r="N43" i="9"/>
  <c r="O43" i="9"/>
  <c r="P42" i="9"/>
  <c r="L45" i="8" a="1"/>
  <c r="L45" i="8" s="1"/>
  <c r="B45" i="8"/>
  <c r="A46" i="8"/>
  <c r="N44" i="8"/>
  <c r="B47" i="7"/>
  <c r="A48" i="7"/>
  <c r="N47" i="7"/>
  <c r="P47" i="7"/>
  <c r="O47" i="7"/>
  <c r="B43" i="6"/>
  <c r="A44" i="6"/>
  <c r="L43" i="6"/>
  <c r="L42" i="6"/>
  <c r="N42" i="6"/>
  <c r="M42" i="6"/>
  <c r="K103" i="9" l="1" a="1"/>
  <c r="K103" i="9" s="1"/>
  <c r="A104" i="9"/>
  <c r="B103" i="9"/>
  <c r="A46" i="9"/>
  <c r="B45" i="9"/>
  <c r="K45" i="9" a="1"/>
  <c r="K45" i="9" s="1"/>
  <c r="P43" i="9"/>
  <c r="P44" i="9"/>
  <c r="O44" i="9"/>
  <c r="N44" i="9"/>
  <c r="K46" i="8" a="1"/>
  <c r="K46" i="8" s="1"/>
  <c r="B46" i="8"/>
  <c r="A47" i="8"/>
  <c r="P46" i="8"/>
  <c r="O46" i="8"/>
  <c r="N46" i="8"/>
  <c r="N45" i="8"/>
  <c r="P45" i="8"/>
  <c r="O45" i="8"/>
  <c r="L48" i="7" a="1"/>
  <c r="L48" i="7" s="1"/>
  <c r="B48" i="7"/>
  <c r="A49" i="7"/>
  <c r="B44" i="6"/>
  <c r="A45" i="6"/>
  <c r="N43" i="6"/>
  <c r="M43" i="6"/>
  <c r="A105" i="9" l="1"/>
  <c r="B104" i="9"/>
  <c r="A47" i="9"/>
  <c r="B46" i="9"/>
  <c r="P45" i="9"/>
  <c r="N45" i="9"/>
  <c r="O45" i="9"/>
  <c r="L45" i="9" a="1"/>
  <c r="L45" i="9" s="1"/>
  <c r="B47" i="8"/>
  <c r="A48" i="8"/>
  <c r="N47" i="8"/>
  <c r="A50" i="7"/>
  <c r="P49" i="7"/>
  <c r="O49" i="7"/>
  <c r="N49" i="7"/>
  <c r="B49" i="7"/>
  <c r="N48" i="7"/>
  <c r="O48" i="7"/>
  <c r="P48" i="7"/>
  <c r="A46" i="6"/>
  <c r="B45" i="6"/>
  <c r="K45" i="6" a="1"/>
  <c r="K45" i="6" s="1"/>
  <c r="L45" i="6"/>
  <c r="M45" i="6"/>
  <c r="N45" i="6"/>
  <c r="N44" i="6"/>
  <c r="M44" i="6"/>
  <c r="L44" i="6"/>
  <c r="A106" i="9" l="1"/>
  <c r="B105" i="9"/>
  <c r="A48" i="9"/>
  <c r="B47" i="9"/>
  <c r="K46" i="9" a="1"/>
  <c r="K46" i="9" s="1"/>
  <c r="O46" i="9"/>
  <c r="N46" i="9"/>
  <c r="B48" i="8"/>
  <c r="L48" i="8" a="1"/>
  <c r="L48" i="8" s="1"/>
  <c r="A49" i="8"/>
  <c r="P47" i="8"/>
  <c r="O47" i="8"/>
  <c r="B50" i="7"/>
  <c r="A51" i="7"/>
  <c r="N50" i="7"/>
  <c r="M50" i="7"/>
  <c r="K46" i="6" a="1"/>
  <c r="K46" i="6" s="1"/>
  <c r="B46" i="6"/>
  <c r="A47" i="6"/>
  <c r="M46" i="6"/>
  <c r="N46" i="6"/>
  <c r="A107" i="9" l="1"/>
  <c r="B106" i="9"/>
  <c r="B48" i="9"/>
  <c r="A49" i="9"/>
  <c r="P47" i="9"/>
  <c r="O47" i="9"/>
  <c r="P46" i="9"/>
  <c r="A50" i="8"/>
  <c r="P49" i="8"/>
  <c r="O49" i="8"/>
  <c r="B49" i="8"/>
  <c r="N48" i="8"/>
  <c r="O48" i="8"/>
  <c r="P48" i="8"/>
  <c r="A52" i="7"/>
  <c r="P51" i="7"/>
  <c r="O51" i="7"/>
  <c r="N51" i="7"/>
  <c r="L51" i="7" a="1"/>
  <c r="L51" i="7" s="1"/>
  <c r="K51" i="7" a="1"/>
  <c r="K51" i="7" s="1"/>
  <c r="B51" i="7"/>
  <c r="O50" i="7"/>
  <c r="P50" i="7"/>
  <c r="A48" i="6"/>
  <c r="B47" i="6"/>
  <c r="L46" i="6"/>
  <c r="A108" i="9" l="1"/>
  <c r="B107" i="9"/>
  <c r="A50" i="9"/>
  <c r="B49" i="9"/>
  <c r="P48" i="9"/>
  <c r="O48" i="9"/>
  <c r="N48" i="9"/>
  <c r="L48" i="9" a="1"/>
  <c r="L48" i="9" s="1"/>
  <c r="N47" i="9"/>
  <c r="A51" i="8"/>
  <c r="P50" i="8"/>
  <c r="O50" i="8"/>
  <c r="B50" i="8"/>
  <c r="N50" i="8"/>
  <c r="M50" i="8"/>
  <c r="N49" i="8"/>
  <c r="B52" i="7"/>
  <c r="A53" i="7"/>
  <c r="N52" i="7"/>
  <c r="P52" i="7"/>
  <c r="O52" i="7"/>
  <c r="B48" i="6"/>
  <c r="A49" i="6"/>
  <c r="N47" i="6"/>
  <c r="M47" i="6"/>
  <c r="L47" i="6"/>
  <c r="A109" i="9" l="1"/>
  <c r="B108" i="9"/>
  <c r="B50" i="9"/>
  <c r="A51" i="9"/>
  <c r="P49" i="9"/>
  <c r="O49" i="9"/>
  <c r="N49" i="9"/>
  <c r="K51" i="8" a="1"/>
  <c r="K51" i="8" s="1"/>
  <c r="A52" i="8"/>
  <c r="P51" i="8"/>
  <c r="O51" i="8"/>
  <c r="N51" i="8"/>
  <c r="L51" i="8" a="1"/>
  <c r="L51" i="8" s="1"/>
  <c r="B51" i="8"/>
  <c r="B53" i="7"/>
  <c r="A54" i="7"/>
  <c r="O53" i="7" s="1"/>
  <c r="A50" i="6"/>
  <c r="N49" i="6" s="1"/>
  <c r="L49" i="6"/>
  <c r="B49" i="6"/>
  <c r="L48" i="6"/>
  <c r="M48" i="6"/>
  <c r="N48" i="6"/>
  <c r="A110" i="9" l="1"/>
  <c r="B109" i="9"/>
  <c r="A52" i="9"/>
  <c r="B51" i="9"/>
  <c r="N50" i="9"/>
  <c r="P50" i="9"/>
  <c r="O50" i="9"/>
  <c r="M50" i="9"/>
  <c r="A53" i="8"/>
  <c r="N52" i="8"/>
  <c r="B52" i="8"/>
  <c r="P52" i="8"/>
  <c r="O52" i="8"/>
  <c r="N53" i="7"/>
  <c r="A55" i="7"/>
  <c r="P54" i="7"/>
  <c r="O54" i="7"/>
  <c r="N54" i="7"/>
  <c r="K54" i="7" a="1"/>
  <c r="K54" i="7" s="1"/>
  <c r="L54" i="7" a="1"/>
  <c r="L54" i="7" s="1"/>
  <c r="B54" i="7"/>
  <c r="P53" i="7"/>
  <c r="A51" i="6"/>
  <c r="N50" i="6"/>
  <c r="B50" i="6"/>
  <c r="M49" i="6"/>
  <c r="A111" i="9" l="1"/>
  <c r="B110" i="9"/>
  <c r="B52" i="9"/>
  <c r="A53" i="9"/>
  <c r="L51" i="9" a="1"/>
  <c r="L51" i="9" s="1"/>
  <c r="K51" i="9" a="1"/>
  <c r="K51" i="9" s="1"/>
  <c r="N51" i="9"/>
  <c r="O51" i="9"/>
  <c r="B53" i="8"/>
  <c r="A54" i="8"/>
  <c r="B55" i="7"/>
  <c r="A56" i="7"/>
  <c r="N55" i="7"/>
  <c r="A52" i="6"/>
  <c r="B51" i="6"/>
  <c r="M51" i="6"/>
  <c r="L51" i="6"/>
  <c r="N51" i="6"/>
  <c r="L50" i="6"/>
  <c r="M50" i="6"/>
  <c r="A112" i="9" l="1"/>
  <c r="B111" i="9"/>
  <c r="A54" i="9"/>
  <c r="B53" i="9"/>
  <c r="O52" i="9"/>
  <c r="N52" i="9"/>
  <c r="P51" i="9"/>
  <c r="P52" i="9" s="1"/>
  <c r="K54" i="8" a="1"/>
  <c r="K54" i="8" s="1"/>
  <c r="A55" i="8"/>
  <c r="P54" i="8"/>
  <c r="O54" i="8"/>
  <c r="L54" i="8" a="1"/>
  <c r="L54" i="8" s="1"/>
  <c r="B54" i="8"/>
  <c r="N53" i="8"/>
  <c r="O53" i="8"/>
  <c r="P53" i="8"/>
  <c r="A57" i="7"/>
  <c r="P56" i="7"/>
  <c r="O56" i="7"/>
  <c r="N56" i="7"/>
  <c r="B56" i="7"/>
  <c r="O55" i="7"/>
  <c r="P55" i="7"/>
  <c r="A53" i="6"/>
  <c r="M52" i="6"/>
  <c r="N52" i="6"/>
  <c r="B52" i="6"/>
  <c r="B112" i="9" l="1"/>
  <c r="A113" i="9"/>
  <c r="A55" i="9"/>
  <c r="B54" i="9"/>
  <c r="P53" i="9"/>
  <c r="O53" i="9"/>
  <c r="N53" i="9"/>
  <c r="A56" i="8"/>
  <c r="P55" i="8"/>
  <c r="O55" i="8"/>
  <c r="B55" i="8"/>
  <c r="N55" i="8"/>
  <c r="N54" i="8"/>
  <c r="B57" i="7"/>
  <c r="A58" i="7"/>
  <c r="N57" i="7"/>
  <c r="P57" i="7"/>
  <c r="O57" i="7"/>
  <c r="B53" i="6"/>
  <c r="A54" i="6"/>
  <c r="L52" i="6"/>
  <c r="A114" i="9" l="1"/>
  <c r="B113" i="9"/>
  <c r="A56" i="9"/>
  <c r="B55" i="9"/>
  <c r="P54" i="9"/>
  <c r="N54" i="9"/>
  <c r="L54" i="9" a="1"/>
  <c r="L54" i="9" s="1"/>
  <c r="K54" i="9" a="1"/>
  <c r="K54" i="9" s="1"/>
  <c r="B56" i="8"/>
  <c r="A57" i="8"/>
  <c r="P56" i="8"/>
  <c r="O56" i="8"/>
  <c r="N56" i="8"/>
  <c r="L58" i="7" a="1"/>
  <c r="L58" i="7" s="1"/>
  <c r="B58" i="7"/>
  <c r="A59" i="7"/>
  <c r="A55" i="6"/>
  <c r="L54" i="6"/>
  <c r="B54" i="6"/>
  <c r="K54" i="6" a="1"/>
  <c r="K54" i="6" s="1"/>
  <c r="M54" i="6"/>
  <c r="N53" i="6"/>
  <c r="M53" i="6"/>
  <c r="L53" i="6"/>
  <c r="A115" i="9" l="1"/>
  <c r="B114" i="9"/>
  <c r="A57" i="9"/>
  <c r="B56" i="9"/>
  <c r="O54" i="9"/>
  <c r="N55" i="9"/>
  <c r="P55" i="9"/>
  <c r="O55" i="9"/>
  <c r="B57" i="8"/>
  <c r="A58" i="8"/>
  <c r="P57" i="8"/>
  <c r="O57" i="8"/>
  <c r="N57" i="8"/>
  <c r="A60" i="7"/>
  <c r="P59" i="7"/>
  <c r="O59" i="7"/>
  <c r="N59" i="7"/>
  <c r="M59" i="7"/>
  <c r="B59" i="7"/>
  <c r="O58" i="7"/>
  <c r="N58" i="7"/>
  <c r="P58" i="7"/>
  <c r="B55" i="6"/>
  <c r="A56" i="6"/>
  <c r="L55" i="6"/>
  <c r="N54" i="6"/>
  <c r="A116" i="9" l="1"/>
  <c r="B115" i="9"/>
  <c r="A58" i="9"/>
  <c r="B57" i="9"/>
  <c r="P56" i="9"/>
  <c r="O56" i="9"/>
  <c r="N56" i="9"/>
  <c r="L58" i="8" a="1"/>
  <c r="L58" i="8" s="1"/>
  <c r="B58" i="8"/>
  <c r="A59" i="8"/>
  <c r="B60" i="7"/>
  <c r="A61" i="7"/>
  <c r="O60" i="7"/>
  <c r="P60" i="7"/>
  <c r="N60" i="7"/>
  <c r="B56" i="6"/>
  <c r="A57" i="6"/>
  <c r="M55" i="6"/>
  <c r="N55" i="6"/>
  <c r="B116" i="9" l="1"/>
  <c r="A117" i="9"/>
  <c r="B58" i="9"/>
  <c r="A59" i="9"/>
  <c r="P57" i="9"/>
  <c r="O57" i="9"/>
  <c r="N57" i="9"/>
  <c r="M59" i="8"/>
  <c r="A60" i="8"/>
  <c r="P59" i="8"/>
  <c r="O59" i="8"/>
  <c r="B59" i="8"/>
  <c r="O58" i="8"/>
  <c r="N58" i="8"/>
  <c r="P58" i="8"/>
  <c r="A62" i="7"/>
  <c r="P61" i="7"/>
  <c r="O61" i="7"/>
  <c r="N61" i="7"/>
  <c r="L61" i="7" a="1"/>
  <c r="L61" i="7" s="1"/>
  <c r="K61" i="7" a="1"/>
  <c r="K61" i="7" s="1"/>
  <c r="B61" i="7"/>
  <c r="B57" i="6"/>
  <c r="A58" i="6"/>
  <c r="N56" i="6"/>
  <c r="M56" i="6"/>
  <c r="L56" i="6"/>
  <c r="A118" i="9" l="1"/>
  <c r="B117" i="9"/>
  <c r="A60" i="9"/>
  <c r="B59" i="9"/>
  <c r="P58" i="9"/>
  <c r="O58" i="9"/>
  <c r="N58" i="9"/>
  <c r="L58" i="9" a="1"/>
  <c r="L58" i="9" s="1"/>
  <c r="A61" i="8"/>
  <c r="P60" i="8"/>
  <c r="B60" i="8"/>
  <c r="O60" i="8"/>
  <c r="N60" i="8"/>
  <c r="N59" i="8"/>
  <c r="B62" i="7"/>
  <c r="A63" i="7"/>
  <c r="P62" i="7"/>
  <c r="O62" i="7"/>
  <c r="N62" i="7"/>
  <c r="A59" i="6"/>
  <c r="B58" i="6"/>
  <c r="N57" i="6"/>
  <c r="M57" i="6"/>
  <c r="L57" i="6"/>
  <c r="B118" i="9" l="1"/>
  <c r="A119" i="9"/>
  <c r="A61" i="9"/>
  <c r="B60" i="9"/>
  <c r="P59" i="9"/>
  <c r="O59" i="9"/>
  <c r="N59" i="9"/>
  <c r="M59" i="9"/>
  <c r="B61" i="8"/>
  <c r="A62" i="8"/>
  <c r="P61" i="8"/>
  <c r="O61" i="8"/>
  <c r="N61" i="8"/>
  <c r="K61" i="8" a="1"/>
  <c r="K61" i="8" s="1"/>
  <c r="L61" i="8" a="1"/>
  <c r="L61" i="8" s="1"/>
  <c r="B63" i="7"/>
  <c r="A64" i="7"/>
  <c r="A60" i="6"/>
  <c r="B59" i="6"/>
  <c r="N58" i="6"/>
  <c r="M58" i="6"/>
  <c r="L58" i="6"/>
  <c r="A120" i="9" l="1"/>
  <c r="B119" i="9"/>
  <c r="A62" i="9"/>
  <c r="B61" i="9"/>
  <c r="P60" i="9"/>
  <c r="B62" i="8"/>
  <c r="A63" i="8"/>
  <c r="N62" i="8"/>
  <c r="A65" i="7"/>
  <c r="P64" i="7"/>
  <c r="O64" i="7"/>
  <c r="N64" i="7"/>
  <c r="L64" i="7" a="1"/>
  <c r="L64" i="7" s="1"/>
  <c r="B64" i="7"/>
  <c r="N63" i="7"/>
  <c r="O63" i="7"/>
  <c r="P63" i="7"/>
  <c r="B60" i="6"/>
  <c r="A61" i="6"/>
  <c r="K60" i="6" a="1"/>
  <c r="K60" i="6" s="1"/>
  <c r="N59" i="6"/>
  <c r="M59" i="6"/>
  <c r="L59" i="6"/>
  <c r="A121" i="9" l="1"/>
  <c r="B120" i="9"/>
  <c r="B62" i="9"/>
  <c r="A63" i="9"/>
  <c r="N60" i="9"/>
  <c r="O60" i="9"/>
  <c r="L61" i="9" a="1"/>
  <c r="L61" i="9" s="1"/>
  <c r="K61" i="9" a="1"/>
  <c r="K61" i="9" s="1"/>
  <c r="O61" i="9"/>
  <c r="B63" i="8"/>
  <c r="A64" i="8"/>
  <c r="O62" i="8"/>
  <c r="P62" i="8"/>
  <c r="K65" i="7" a="1"/>
  <c r="K65" i="7" s="1"/>
  <c r="B65" i="7"/>
  <c r="A66" i="7"/>
  <c r="P65" i="7"/>
  <c r="N65" i="7"/>
  <c r="O65" i="7"/>
  <c r="A62" i="6"/>
  <c r="B61" i="6"/>
  <c r="K61" i="6" a="1"/>
  <c r="K61" i="6" s="1"/>
  <c r="L60" i="6"/>
  <c r="M60" i="6"/>
  <c r="N60" i="6"/>
  <c r="A122" i="9" l="1"/>
  <c r="B121" i="9"/>
  <c r="A64" i="9"/>
  <c r="B63" i="9"/>
  <c r="N61" i="9"/>
  <c r="P61" i="9"/>
  <c r="L64" i="8" a="1"/>
  <c r="L64" i="8" s="1"/>
  <c r="A65" i="8"/>
  <c r="N64" i="8"/>
  <c r="P64" i="8"/>
  <c r="O64" i="8"/>
  <c r="B64" i="8"/>
  <c r="N63" i="8"/>
  <c r="O63" i="8"/>
  <c r="P63" i="8"/>
  <c r="A67" i="7"/>
  <c r="P66" i="7"/>
  <c r="O66" i="7"/>
  <c r="N66" i="7"/>
  <c r="B66" i="7"/>
  <c r="B62" i="6"/>
  <c r="A63" i="6"/>
  <c r="M61" i="6"/>
  <c r="L61" i="6"/>
  <c r="N61" i="6"/>
  <c r="B122" i="9" l="1"/>
  <c r="A123" i="9"/>
  <c r="A65" i="9"/>
  <c r="B64" i="9"/>
  <c r="P63" i="9"/>
  <c r="O63" i="9"/>
  <c r="N63" i="9"/>
  <c r="N62" i="9"/>
  <c r="O62" i="9"/>
  <c r="P62" i="9"/>
  <c r="K65" i="8" a="1"/>
  <c r="K65" i="8" s="1"/>
  <c r="B65" i="8"/>
  <c r="A66" i="8"/>
  <c r="N65" i="8"/>
  <c r="B67" i="7"/>
  <c r="L67" i="7" a="1"/>
  <c r="L67" i="7" s="1"/>
  <c r="A68" i="7"/>
  <c r="N67" i="7"/>
  <c r="M67" i="7"/>
  <c r="P67" i="7"/>
  <c r="O67" i="7"/>
  <c r="B63" i="6"/>
  <c r="A64" i="6"/>
  <c r="L63" i="6"/>
  <c r="N62" i="6"/>
  <c r="M62" i="6"/>
  <c r="L62" i="6"/>
  <c r="A124" i="9" l="1"/>
  <c r="B123" i="9"/>
  <c r="A66" i="9"/>
  <c r="B65" i="9"/>
  <c r="P64" i="9"/>
  <c r="O64" i="9"/>
  <c r="N64" i="9"/>
  <c r="L64" i="9" a="1"/>
  <c r="L64" i="9" s="1"/>
  <c r="A67" i="8"/>
  <c r="P66" i="8"/>
  <c r="O66" i="8"/>
  <c r="N66" i="8"/>
  <c r="B66" i="8"/>
  <c r="O65" i="8"/>
  <c r="P65" i="8"/>
  <c r="B68" i="7"/>
  <c r="A69" i="7"/>
  <c r="B64" i="6"/>
  <c r="A65" i="6"/>
  <c r="L64" i="6"/>
  <c r="N64" i="6"/>
  <c r="M64" i="6"/>
  <c r="N63" i="6"/>
  <c r="M63" i="6"/>
  <c r="A125" i="9" l="1"/>
  <c r="B124" i="9"/>
  <c r="A67" i="9"/>
  <c r="B66" i="9"/>
  <c r="P65" i="9"/>
  <c r="O65" i="9"/>
  <c r="N65" i="9"/>
  <c r="K65" i="9" a="1"/>
  <c r="K65" i="9" s="1"/>
  <c r="L67" i="8" a="1"/>
  <c r="L67" i="8" s="1"/>
  <c r="B67" i="8"/>
  <c r="M67" i="8"/>
  <c r="A68" i="8"/>
  <c r="O67" i="8" s="1"/>
  <c r="A70" i="7"/>
  <c r="N69" i="7"/>
  <c r="B69" i="7"/>
  <c r="N68" i="7"/>
  <c r="O68" i="7"/>
  <c r="O69" i="7" s="1"/>
  <c r="P68" i="7"/>
  <c r="P69" i="7" s="1"/>
  <c r="A66" i="6"/>
  <c r="B65" i="6"/>
  <c r="L65" i="6"/>
  <c r="M65" i="6"/>
  <c r="N65" i="6"/>
  <c r="B125" i="9" l="1"/>
  <c r="A126" i="9"/>
  <c r="B67" i="9"/>
  <c r="A68" i="9"/>
  <c r="P66" i="9"/>
  <c r="O66" i="9"/>
  <c r="N66" i="9"/>
  <c r="B68" i="8"/>
  <c r="A69" i="8"/>
  <c r="N67" i="8"/>
  <c r="P67" i="8"/>
  <c r="L70" i="7" a="1"/>
  <c r="L70" i="7" s="1"/>
  <c r="K70" i="7" a="1"/>
  <c r="K70" i="7" s="1"/>
  <c r="B70" i="7"/>
  <c r="A71" i="7"/>
  <c r="N70" i="7"/>
  <c r="B66" i="6"/>
  <c r="A67" i="6"/>
  <c r="B126" i="9" l="1"/>
  <c r="A127" i="9"/>
  <c r="B68" i="9"/>
  <c r="A69" i="9"/>
  <c r="P67" i="9"/>
  <c r="O67" i="9"/>
  <c r="N67" i="9"/>
  <c r="M67" i="9"/>
  <c r="L67" i="9" a="1"/>
  <c r="L67" i="9" s="1"/>
  <c r="A70" i="8"/>
  <c r="N69" i="8"/>
  <c r="B69" i="8"/>
  <c r="N68" i="8"/>
  <c r="O68" i="8"/>
  <c r="O69" i="8" s="1"/>
  <c r="P68" i="8"/>
  <c r="P69" i="8" s="1"/>
  <c r="A72" i="7"/>
  <c r="P71" i="7"/>
  <c r="O71" i="7"/>
  <c r="N71" i="7"/>
  <c r="B71" i="7"/>
  <c r="P70" i="7"/>
  <c r="O70" i="7"/>
  <c r="A68" i="6"/>
  <c r="B67" i="6"/>
  <c r="N66" i="6"/>
  <c r="M66" i="6"/>
  <c r="L66" i="6"/>
  <c r="A128" i="9" l="1"/>
  <c r="B127" i="9"/>
  <c r="A70" i="9"/>
  <c r="B69" i="9"/>
  <c r="P68" i="9"/>
  <c r="O68" i="9"/>
  <c r="N68" i="9"/>
  <c r="A71" i="8"/>
  <c r="L70" i="8" a="1"/>
  <c r="L70" i="8" s="1"/>
  <c r="O70" i="8"/>
  <c r="K70" i="8" a="1"/>
  <c r="K70" i="8" s="1"/>
  <c r="B70" i="8"/>
  <c r="P70" i="8"/>
  <c r="N70" i="8"/>
  <c r="B72" i="7"/>
  <c r="A73" i="7"/>
  <c r="P72" i="7"/>
  <c r="N72" i="7"/>
  <c r="O72" i="7"/>
  <c r="B68" i="6"/>
  <c r="A69" i="6"/>
  <c r="N67" i="6"/>
  <c r="M67" i="6"/>
  <c r="L67" i="6"/>
  <c r="A129" i="9" l="1"/>
  <c r="B128" i="9"/>
  <c r="B70" i="9"/>
  <c r="A71" i="9"/>
  <c r="P69" i="9"/>
  <c r="O69" i="9"/>
  <c r="N69" i="9"/>
  <c r="A72" i="8"/>
  <c r="P71" i="8"/>
  <c r="O71" i="8"/>
  <c r="N71" i="8"/>
  <c r="B71" i="8"/>
  <c r="L73" i="7" a="1"/>
  <c r="L73" i="7" s="1"/>
  <c r="K73" i="7" a="1"/>
  <c r="K73" i="7" s="1"/>
  <c r="B73" i="7"/>
  <c r="A74" i="7"/>
  <c r="B69" i="6"/>
  <c r="A70" i="6"/>
  <c r="L69" i="6"/>
  <c r="M68" i="6"/>
  <c r="N68" i="6"/>
  <c r="N69" i="6" s="1"/>
  <c r="L68" i="6"/>
  <c r="A130" i="9" l="1"/>
  <c r="B129" i="9"/>
  <c r="B71" i="9"/>
  <c r="A72" i="9"/>
  <c r="P70" i="9"/>
  <c r="L70" i="9" a="1"/>
  <c r="L70" i="9" s="1"/>
  <c r="K70" i="9" a="1"/>
  <c r="K70" i="9" s="1"/>
  <c r="B72" i="8"/>
  <c r="A73" i="8"/>
  <c r="N74" i="7"/>
  <c r="B74" i="7"/>
  <c r="N73" i="7"/>
  <c r="O73" i="7"/>
  <c r="O74" i="7" s="1"/>
  <c r="O22" i="7" s="1"/>
  <c r="P73" i="7"/>
  <c r="P74" i="7" s="1"/>
  <c r="P22" i="7" s="1"/>
  <c r="K70" i="6" a="1"/>
  <c r="K70" i="6" s="1"/>
  <c r="A71" i="6"/>
  <c r="B70" i="6"/>
  <c r="M69" i="6"/>
  <c r="A131" i="9" l="1"/>
  <c r="B130" i="9"/>
  <c r="A73" i="9"/>
  <c r="B72" i="9"/>
  <c r="O71" i="9"/>
  <c r="N71" i="9"/>
  <c r="N70" i="9"/>
  <c r="O70" i="9"/>
  <c r="B73" i="8"/>
  <c r="L73" i="8" a="1"/>
  <c r="L73" i="8" s="1"/>
  <c r="K73" i="8" a="1"/>
  <c r="K73" i="8" s="1"/>
  <c r="A74" i="8"/>
  <c r="P72" i="8"/>
  <c r="N72" i="8"/>
  <c r="O72" i="8"/>
  <c r="A72" i="6"/>
  <c r="B71" i="6"/>
  <c r="L71" i="6"/>
  <c r="M71" i="6"/>
  <c r="N71" i="6"/>
  <c r="N70" i="6"/>
  <c r="L70" i="6"/>
  <c r="M70" i="6"/>
  <c r="A132" i="9" l="1"/>
  <c r="B132" i="9" s="1"/>
  <c r="B131" i="9"/>
  <c r="A74" i="9"/>
  <c r="B74" i="9" s="1"/>
  <c r="B73" i="9"/>
  <c r="P72" i="9"/>
  <c r="O72" i="9"/>
  <c r="N72" i="9"/>
  <c r="P71" i="9"/>
  <c r="N74" i="8"/>
  <c r="B74" i="8"/>
  <c r="N73" i="8"/>
  <c r="O73" i="8"/>
  <c r="O74" i="8" s="1"/>
  <c r="O22" i="8" s="1"/>
  <c r="P73" i="8"/>
  <c r="P74" i="8" s="1"/>
  <c r="P22" i="8" s="1"/>
  <c r="A73" i="6"/>
  <c r="M72" i="6" s="1"/>
  <c r="B72" i="6"/>
  <c r="K72" i="6" a="1"/>
  <c r="K72" i="6" s="1"/>
  <c r="K73" i="9" l="1" a="1"/>
  <c r="K73" i="9" s="1"/>
  <c r="P73" i="9"/>
  <c r="O73" i="9"/>
  <c r="N73" i="9"/>
  <c r="L73" i="9" a="1"/>
  <c r="L73" i="9" s="1"/>
  <c r="N72" i="6"/>
  <c r="B73" i="6"/>
  <c r="K73" i="6" a="1"/>
  <c r="K73" i="6" s="1"/>
  <c r="A74" i="6"/>
  <c r="L72" i="6"/>
  <c r="P74" i="9" l="1"/>
  <c r="P22" i="9" s="1"/>
  <c r="O74" i="9"/>
  <c r="O22" i="9" s="1"/>
  <c r="N74" i="9"/>
  <c r="N73" i="6"/>
  <c r="L74" i="6"/>
  <c r="N74" i="6"/>
  <c r="N22" i="6" s="1"/>
  <c r="M73" i="6"/>
  <c r="L73" i="6"/>
  <c r="B74" i="6"/>
  <c r="A78" i="6"/>
  <c r="M74" i="6" l="1"/>
  <c r="M22" i="6" s="1"/>
  <c r="A79" i="6"/>
  <c r="B78" i="6"/>
  <c r="P82" i="9" l="1"/>
  <c r="N82" i="9"/>
  <c r="O82" i="9"/>
  <c r="M82" i="9"/>
  <c r="L82" i="9" a="1"/>
  <c r="L82" i="9" s="1"/>
  <c r="B79" i="6"/>
  <c r="A80" i="6"/>
  <c r="O83" i="9" l="1"/>
  <c r="A81" i="6"/>
  <c r="L80" i="6"/>
  <c r="B80" i="6"/>
  <c r="N80" i="6"/>
  <c r="M80" i="6"/>
  <c r="M79" i="6"/>
  <c r="L79" i="6"/>
  <c r="N79" i="6"/>
  <c r="N83" i="9" l="1"/>
  <c r="O84" i="9"/>
  <c r="K84" i="9" a="1"/>
  <c r="K84" i="9" s="1"/>
  <c r="P83" i="9"/>
  <c r="B81" i="6"/>
  <c r="A82" i="6"/>
  <c r="P84" i="9" l="1"/>
  <c r="N84" i="9"/>
  <c r="O85" i="9"/>
  <c r="L85" i="9" a="1"/>
  <c r="L85" i="9" s="1"/>
  <c r="B82" i="6"/>
  <c r="A83" i="6"/>
  <c r="M82" i="6"/>
  <c r="N82" i="6"/>
  <c r="N81" i="6"/>
  <c r="L81" i="6"/>
  <c r="M81" i="6"/>
  <c r="N85" i="9" l="1"/>
  <c r="P86" i="9"/>
  <c r="O86" i="9"/>
  <c r="N86" i="9"/>
  <c r="M86" i="9"/>
  <c r="P85" i="9"/>
  <c r="A84" i="6"/>
  <c r="K84" i="6" s="1" a="1"/>
  <c r="K84" i="6" s="1"/>
  <c r="L83" i="6"/>
  <c r="N83" i="6"/>
  <c r="B83" i="6"/>
  <c r="L82" i="6"/>
  <c r="P87" i="9" l="1"/>
  <c r="N87" i="9"/>
  <c r="O87" i="9"/>
  <c r="B84" i="6"/>
  <c r="A85" i="6"/>
  <c r="K85" i="6" s="1" a="1"/>
  <c r="K85" i="6" s="1"/>
  <c r="M83" i="6"/>
  <c r="L88" i="9" l="1" a="1"/>
  <c r="L88" i="9" s="1"/>
  <c r="K88" i="9" a="1"/>
  <c r="K88" i="9" s="1"/>
  <c r="O88" i="9"/>
  <c r="A86" i="6"/>
  <c r="L85" i="6"/>
  <c r="B85" i="6"/>
  <c r="M84" i="6"/>
  <c r="M85" i="6" s="1"/>
  <c r="L84" i="6"/>
  <c r="N84" i="6"/>
  <c r="P89" i="9" l="1"/>
  <c r="O89" i="9"/>
  <c r="N89" i="9"/>
  <c r="P88" i="9"/>
  <c r="N88" i="9"/>
  <c r="B86" i="6"/>
  <c r="A87" i="6"/>
  <c r="N85" i="6"/>
  <c r="B87" i="6" l="1"/>
  <c r="A88" i="6"/>
  <c r="L87" i="6"/>
  <c r="L86" i="6"/>
  <c r="M86" i="6"/>
  <c r="N86" i="6"/>
  <c r="P91" i="9" l="1"/>
  <c r="L91" i="9" a="1"/>
  <c r="L91" i="9" s="1"/>
  <c r="K91" i="9" a="1"/>
  <c r="K91" i="9" s="1"/>
  <c r="N90" i="9"/>
  <c r="O90" i="9"/>
  <c r="P90" i="9"/>
  <c r="B88" i="6"/>
  <c r="A89" i="6"/>
  <c r="K89" i="6" s="1" a="1"/>
  <c r="K89" i="6" s="1"/>
  <c r="N87" i="6"/>
  <c r="M87" i="6"/>
  <c r="N91" i="9" l="1"/>
  <c r="O91" i="9"/>
  <c r="P92" i="9"/>
  <c r="N92" i="9"/>
  <c r="O92" i="9"/>
  <c r="M92" i="9"/>
  <c r="A90" i="6"/>
  <c r="N89" i="6"/>
  <c r="B89" i="6"/>
  <c r="L89" i="6"/>
  <c r="M89" i="6"/>
  <c r="N88" i="6"/>
  <c r="L88" i="6"/>
  <c r="M88" i="6"/>
  <c r="O93" i="9" l="1"/>
  <c r="N93" i="9"/>
  <c r="K90" i="6" a="1"/>
  <c r="K90" i="6" s="1"/>
  <c r="B90" i="6"/>
  <c r="A91" i="6"/>
  <c r="M90" i="6" s="1"/>
  <c r="P94" i="9" l="1"/>
  <c r="N94" i="9"/>
  <c r="L94" i="9" a="1"/>
  <c r="L94" i="9" s="1"/>
  <c r="P93" i="9"/>
  <c r="N90" i="6"/>
  <c r="B91" i="6"/>
  <c r="A92" i="6"/>
  <c r="L90" i="6"/>
  <c r="O94" i="9" l="1"/>
  <c r="P95" i="9"/>
  <c r="O95" i="9"/>
  <c r="N95" i="9"/>
  <c r="A93" i="6"/>
  <c r="B92" i="6"/>
  <c r="N91" i="6"/>
  <c r="M91" i="6"/>
  <c r="L91" i="6"/>
  <c r="P96" i="9" l="1"/>
  <c r="O96" i="9"/>
  <c r="N96" i="9"/>
  <c r="A94" i="6"/>
  <c r="B93" i="6"/>
  <c r="N92" i="6"/>
  <c r="M92" i="6"/>
  <c r="L92" i="6"/>
  <c r="P97" i="9" l="1"/>
  <c r="O97" i="9"/>
  <c r="N97" i="9"/>
  <c r="L97" i="9" a="1"/>
  <c r="L97" i="9" s="1"/>
  <c r="A95" i="6"/>
  <c r="B94" i="6"/>
  <c r="N93" i="6"/>
  <c r="L93" i="6"/>
  <c r="M93" i="6"/>
  <c r="K98" i="9" l="1" a="1"/>
  <c r="K98" i="9" s="1"/>
  <c r="A96" i="6"/>
  <c r="B95" i="6"/>
  <c r="M95" i="6"/>
  <c r="N95" i="6"/>
  <c r="L95" i="6"/>
  <c r="N94" i="6"/>
  <c r="L94" i="6"/>
  <c r="M94" i="6"/>
  <c r="P99" i="9" l="1"/>
  <c r="O99" i="9"/>
  <c r="N99" i="9"/>
  <c r="M99" i="9"/>
  <c r="N98" i="9"/>
  <c r="P98" i="9"/>
  <c r="O98" i="9"/>
  <c r="A97" i="6"/>
  <c r="M96" i="6"/>
  <c r="N96" i="6"/>
  <c r="B96" i="6"/>
  <c r="K100" i="9" l="1" a="1"/>
  <c r="K100" i="9" s="1"/>
  <c r="P100" i="9"/>
  <c r="O100" i="9"/>
  <c r="N100" i="9"/>
  <c r="L100" i="9" a="1"/>
  <c r="L100" i="9" s="1"/>
  <c r="B97" i="6"/>
  <c r="K97" i="6" a="1"/>
  <c r="K97" i="6" s="1"/>
  <c r="A98" i="6"/>
  <c r="N97" i="6" s="1"/>
  <c r="L96" i="6"/>
  <c r="P101" i="9" l="1"/>
  <c r="O101" i="9"/>
  <c r="N101" i="9"/>
  <c r="A99" i="6"/>
  <c r="B98" i="6"/>
  <c r="L98" i="6"/>
  <c r="M98" i="6"/>
  <c r="M97" i="6"/>
  <c r="L97" i="6"/>
  <c r="N102" i="9" l="1"/>
  <c r="P102" i="9"/>
  <c r="O102" i="9"/>
  <c r="B99" i="6"/>
  <c r="A100" i="6"/>
  <c r="N99" i="6" s="1"/>
  <c r="N98" i="6"/>
  <c r="L103" i="9" l="1" a="1"/>
  <c r="L103" i="9" s="1"/>
  <c r="O103" i="9"/>
  <c r="N103" i="9"/>
  <c r="K100" i="6" a="1"/>
  <c r="K100" i="6" s="1"/>
  <c r="B100" i="6"/>
  <c r="A101" i="6"/>
  <c r="L99" i="6"/>
  <c r="M99" i="6"/>
  <c r="P103" i="9" l="1"/>
  <c r="K104" i="9" a="1"/>
  <c r="K104" i="9" s="1"/>
  <c r="B101" i="6"/>
  <c r="K101" i="6" a="1"/>
  <c r="K101" i="6" s="1"/>
  <c r="A102" i="6"/>
  <c r="M101" i="6" s="1"/>
  <c r="N101" i="6"/>
  <c r="N100" i="6"/>
  <c r="M100" i="6"/>
  <c r="L100" i="6"/>
  <c r="O105" i="9" l="1"/>
  <c r="P105" i="9"/>
  <c r="P104" i="9"/>
  <c r="N104" i="9"/>
  <c r="O104" i="9"/>
  <c r="L101" i="6"/>
  <c r="A103" i="6"/>
  <c r="B102" i="6"/>
  <c r="N105" i="9" l="1"/>
  <c r="P106" i="9"/>
  <c r="O106" i="9"/>
  <c r="N106" i="9"/>
  <c r="L106" i="9" a="1"/>
  <c r="L106" i="9" s="1"/>
  <c r="A104" i="6"/>
  <c r="B103" i="6"/>
  <c r="N102" i="6"/>
  <c r="M102" i="6"/>
  <c r="L102" i="6"/>
  <c r="B104" i="6" l="1"/>
  <c r="A105" i="6"/>
  <c r="M103" i="6"/>
  <c r="N103" i="6"/>
  <c r="L103" i="6"/>
  <c r="M108" i="9" l="1"/>
  <c r="O108" i="9"/>
  <c r="N108" i="9"/>
  <c r="O107" i="9"/>
  <c r="N107" i="9"/>
  <c r="P107" i="9"/>
  <c r="A106" i="6"/>
  <c r="L105" i="6"/>
  <c r="M105" i="6"/>
  <c r="B105" i="6"/>
  <c r="M104" i="6"/>
  <c r="L104" i="6"/>
  <c r="N104" i="6"/>
  <c r="P109" i="9" l="1"/>
  <c r="L109" i="9" a="1"/>
  <c r="L109" i="9" s="1"/>
  <c r="K109" i="9" a="1"/>
  <c r="K109" i="9" s="1"/>
  <c r="P108" i="9"/>
  <c r="B106" i="6"/>
  <c r="A107" i="6"/>
  <c r="L106" i="6"/>
  <c r="M106" i="6"/>
  <c r="N106" i="6"/>
  <c r="N105" i="6"/>
  <c r="N109" i="9" l="1"/>
  <c r="O109" i="9"/>
  <c r="B107" i="6"/>
  <c r="A108" i="6"/>
  <c r="L107" i="6"/>
  <c r="P111" i="9" l="1"/>
  <c r="O111" i="9"/>
  <c r="N111" i="9"/>
  <c r="N110" i="9"/>
  <c r="O110" i="9"/>
  <c r="P110" i="9"/>
  <c r="B108" i="6"/>
  <c r="A109" i="6"/>
  <c r="N108" i="6" s="1"/>
  <c r="N107" i="6"/>
  <c r="M107" i="6"/>
  <c r="P112" i="9" l="1"/>
  <c r="O112" i="9"/>
  <c r="N112" i="9"/>
  <c r="L112" i="9" a="1"/>
  <c r="L112" i="9" s="1"/>
  <c r="K112" i="9" a="1"/>
  <c r="K112" i="9" s="1"/>
  <c r="A110" i="6"/>
  <c r="L109" i="6"/>
  <c r="B109" i="6"/>
  <c r="K109" i="6" a="1"/>
  <c r="K109" i="6" s="1"/>
  <c r="M109" i="6"/>
  <c r="N109" i="6"/>
  <c r="M108" i="6"/>
  <c r="L108" i="6"/>
  <c r="O113" i="9" l="1"/>
  <c r="N113" i="9"/>
  <c r="B110" i="6"/>
  <c r="A111" i="6"/>
  <c r="N110" i="6"/>
  <c r="P114" i="9" l="1"/>
  <c r="O114" i="9"/>
  <c r="N114" i="9"/>
  <c r="P113" i="9"/>
  <c r="A112" i="6"/>
  <c r="N111" i="6" s="1"/>
  <c r="B111" i="6"/>
  <c r="M110" i="6"/>
  <c r="L110" i="6"/>
  <c r="P115" i="9" l="1"/>
  <c r="O115" i="9"/>
  <c r="N115" i="9"/>
  <c r="B112" i="6"/>
  <c r="A113" i="6"/>
  <c r="M111" i="6"/>
  <c r="L111" i="6"/>
  <c r="P116" i="9" l="1"/>
  <c r="O116" i="9"/>
  <c r="N116" i="9"/>
  <c r="L116" i="9" a="1"/>
  <c r="L116" i="9" s="1"/>
  <c r="A114" i="6"/>
  <c r="B113" i="6"/>
  <c r="N113" i="6"/>
  <c r="L113" i="6"/>
  <c r="N112" i="6"/>
  <c r="M112" i="6"/>
  <c r="L112" i="6"/>
  <c r="P117" i="9" l="1"/>
  <c r="O117" i="9"/>
  <c r="N117" i="9"/>
  <c r="M117" i="9"/>
  <c r="A115" i="6"/>
  <c r="B114" i="6"/>
  <c r="M113" i="6"/>
  <c r="O118" i="9" l="1"/>
  <c r="N118" i="9"/>
  <c r="A116" i="6"/>
  <c r="B115" i="6"/>
  <c r="L115" i="6"/>
  <c r="M115" i="6"/>
  <c r="K115" i="6" a="1"/>
  <c r="K115" i="6" s="1"/>
  <c r="N115" i="6"/>
  <c r="N114" i="6"/>
  <c r="L114" i="6"/>
  <c r="M114" i="6"/>
  <c r="O119" i="9" l="1"/>
  <c r="N119" i="9"/>
  <c r="L119" i="9" a="1"/>
  <c r="L119" i="9" s="1"/>
  <c r="K119" i="9" a="1"/>
  <c r="K119" i="9" s="1"/>
  <c r="P118" i="9"/>
  <c r="P119" i="9" s="1"/>
  <c r="A117" i="6"/>
  <c r="M116" i="6"/>
  <c r="K116" i="6" a="1"/>
  <c r="K116" i="6" s="1"/>
  <c r="B116" i="6"/>
  <c r="P120" i="9" l="1"/>
  <c r="O120" i="9"/>
  <c r="N120" i="9"/>
  <c r="B117" i="6"/>
  <c r="A118" i="6"/>
  <c r="M117" i="6" s="1"/>
  <c r="N116" i="6"/>
  <c r="L116" i="6"/>
  <c r="P121" i="9" l="1"/>
  <c r="O121" i="9"/>
  <c r="N121" i="9"/>
  <c r="A119" i="6"/>
  <c r="B118" i="6"/>
  <c r="L118" i="6"/>
  <c r="M118" i="6"/>
  <c r="N117" i="6"/>
  <c r="L117" i="6"/>
  <c r="N122" i="9" l="1"/>
  <c r="P122" i="9"/>
  <c r="O122" i="9"/>
  <c r="L122" i="9" a="1"/>
  <c r="L122" i="9" s="1"/>
  <c r="B119" i="6"/>
  <c r="A120" i="6"/>
  <c r="N119" i="6"/>
  <c r="N118" i="6"/>
  <c r="K123" i="9" l="1" a="1"/>
  <c r="K123" i="9" s="1"/>
  <c r="O123" i="9"/>
  <c r="B120" i="6"/>
  <c r="A121" i="6"/>
  <c r="L119" i="6"/>
  <c r="M119" i="6"/>
  <c r="P123" i="9" l="1"/>
  <c r="N123" i="9"/>
  <c r="P124" i="9"/>
  <c r="O124" i="9"/>
  <c r="N124" i="9"/>
  <c r="B121" i="6"/>
  <c r="A122" i="6"/>
  <c r="N120" i="6"/>
  <c r="M120" i="6"/>
  <c r="L120" i="6"/>
  <c r="P125" i="9" l="1"/>
  <c r="N125" i="9"/>
  <c r="M125" i="9"/>
  <c r="L125" i="9" a="1"/>
  <c r="L125" i="9" s="1"/>
  <c r="A123" i="6"/>
  <c r="B122" i="6"/>
  <c r="N121" i="6"/>
  <c r="L121" i="6"/>
  <c r="M121" i="6"/>
  <c r="O125" i="9" l="1"/>
  <c r="P126" i="9"/>
  <c r="O126" i="9"/>
  <c r="N126" i="9"/>
  <c r="A124" i="6"/>
  <c r="N123" i="6"/>
  <c r="B123" i="6"/>
  <c r="N122" i="6"/>
  <c r="M122" i="6"/>
  <c r="L122" i="6"/>
  <c r="N127" i="9" l="1"/>
  <c r="P127" i="9"/>
  <c r="O127" i="9"/>
  <c r="B124" i="6"/>
  <c r="A125" i="6"/>
  <c r="L124" i="6"/>
  <c r="M124" i="6"/>
  <c r="M123" i="6"/>
  <c r="L123" i="6"/>
  <c r="L128" i="9" l="1" a="1"/>
  <c r="L128" i="9" s="1"/>
  <c r="K128" i="9" a="1"/>
  <c r="K128" i="9" s="1"/>
  <c r="P128" i="9"/>
  <c r="N128" i="9"/>
  <c r="A126" i="6"/>
  <c r="M125" i="6"/>
  <c r="B125" i="6"/>
  <c r="K125" i="6" a="1"/>
  <c r="K125" i="6" s="1"/>
  <c r="N124" i="6"/>
  <c r="O128" i="9" l="1"/>
  <c r="P129" i="9"/>
  <c r="O129" i="9"/>
  <c r="B126" i="6"/>
  <c r="A127" i="6"/>
  <c r="L125" i="6"/>
  <c r="N125" i="6"/>
  <c r="N129" i="9" l="1"/>
  <c r="N130" i="9"/>
  <c r="B127" i="6"/>
  <c r="A128" i="6"/>
  <c r="K127" i="6" a="1"/>
  <c r="K127" i="6" s="1"/>
  <c r="L127" i="6"/>
  <c r="N126" i="6"/>
  <c r="M126" i="6"/>
  <c r="L126" i="6"/>
  <c r="O130" i="9" l="1"/>
  <c r="P130" i="9"/>
  <c r="N131" i="9"/>
  <c r="O131" i="9"/>
  <c r="L131" i="9" a="1"/>
  <c r="L131" i="9" s="1"/>
  <c r="K131" i="9" a="1"/>
  <c r="K131" i="9" s="1"/>
  <c r="B128" i="6"/>
  <c r="A129" i="6"/>
  <c r="M128" i="6"/>
  <c r="K128" i="6" a="1"/>
  <c r="K128" i="6" s="1"/>
  <c r="N127" i="6"/>
  <c r="M127" i="6"/>
  <c r="P131" i="9" l="1"/>
  <c r="P132" i="9"/>
  <c r="P80" i="9" s="1"/>
  <c r="N132" i="9"/>
  <c r="O132" i="9"/>
  <c r="O80" i="9" s="1"/>
  <c r="B129" i="6"/>
  <c r="L129" i="6"/>
  <c r="M129" i="6"/>
  <c r="M77" i="6" s="1"/>
  <c r="N128" i="6"/>
  <c r="N129" i="6" s="1"/>
  <c r="N77" i="6" s="1"/>
  <c r="L128" i="6"/>
  <c r="N74" i="5" l="1"/>
  <c r="M74" i="5"/>
  <c r="L74" i="5" a="1"/>
  <c r="L74" i="5" s="1"/>
  <c r="K74" i="5" a="1"/>
  <c r="K74" i="5" s="1"/>
  <c r="I74" i="5"/>
  <c r="P73" i="5"/>
  <c r="O73" i="5"/>
  <c r="N73" i="5"/>
  <c r="M73" i="5"/>
  <c r="L73" i="5" a="1"/>
  <c r="L73" i="5" s="1"/>
  <c r="K73" i="5" a="1"/>
  <c r="K73" i="5" s="1"/>
  <c r="I73" i="5"/>
  <c r="P72" i="5"/>
  <c r="O72" i="5"/>
  <c r="N72" i="5"/>
  <c r="M72" i="5"/>
  <c r="L72" i="5" a="1"/>
  <c r="L72" i="5" s="1"/>
  <c r="K72" i="5" a="1"/>
  <c r="K72" i="5" s="1"/>
  <c r="I72" i="5"/>
  <c r="P71" i="5"/>
  <c r="O71" i="5"/>
  <c r="N71" i="5"/>
  <c r="M71" i="5"/>
  <c r="L71" i="5" a="1"/>
  <c r="L71" i="5" s="1"/>
  <c r="K71" i="5" a="1"/>
  <c r="K71" i="5" s="1"/>
  <c r="I71" i="5"/>
  <c r="P70" i="5"/>
  <c r="O70" i="5"/>
  <c r="N70" i="5"/>
  <c r="M70" i="5"/>
  <c r="L70" i="5" a="1"/>
  <c r="L70" i="5" s="1"/>
  <c r="K70" i="5" a="1"/>
  <c r="K70" i="5" s="1"/>
  <c r="I70" i="5"/>
  <c r="N69" i="5"/>
  <c r="M69" i="5"/>
  <c r="L69" i="5" a="1"/>
  <c r="L69" i="5" s="1"/>
  <c r="K69" i="5" a="1"/>
  <c r="K69" i="5" s="1"/>
  <c r="I69" i="5"/>
  <c r="P68" i="5"/>
  <c r="O68" i="5"/>
  <c r="N68" i="5"/>
  <c r="M68" i="5"/>
  <c r="L68" i="5" a="1"/>
  <c r="L68" i="5" s="1"/>
  <c r="K68" i="5" a="1"/>
  <c r="K68" i="5" s="1"/>
  <c r="I68" i="5"/>
  <c r="P67" i="5"/>
  <c r="O67" i="5"/>
  <c r="N67" i="5"/>
  <c r="M67" i="5"/>
  <c r="L67" i="5" a="1"/>
  <c r="L67" i="5" s="1"/>
  <c r="K67" i="5" a="1"/>
  <c r="K67" i="5" s="1"/>
  <c r="I67" i="5"/>
  <c r="P66" i="5"/>
  <c r="O66" i="5"/>
  <c r="N66" i="5"/>
  <c r="M66" i="5"/>
  <c r="L66" i="5" a="1"/>
  <c r="L66" i="5" s="1"/>
  <c r="K66" i="5" a="1"/>
  <c r="K66" i="5" s="1"/>
  <c r="I66" i="5"/>
  <c r="N65" i="5"/>
  <c r="M65" i="5"/>
  <c r="L65" i="5" a="1"/>
  <c r="L65" i="5" s="1"/>
  <c r="K65" i="5" a="1"/>
  <c r="K65" i="5" s="1"/>
  <c r="I65" i="5"/>
  <c r="P64" i="5"/>
  <c r="O64" i="5"/>
  <c r="N64" i="5"/>
  <c r="M64" i="5"/>
  <c r="L64" i="5" a="1"/>
  <c r="L64" i="5" s="1"/>
  <c r="K64" i="5" a="1"/>
  <c r="K64" i="5" s="1"/>
  <c r="I64" i="5"/>
  <c r="P63" i="5"/>
  <c r="O63" i="5"/>
  <c r="N63" i="5"/>
  <c r="M63" i="5"/>
  <c r="L63" i="5" a="1"/>
  <c r="L63" i="5" s="1"/>
  <c r="K63" i="5" a="1"/>
  <c r="K63" i="5" s="1"/>
  <c r="I63" i="5"/>
  <c r="P62" i="5"/>
  <c r="O62" i="5"/>
  <c r="N62" i="5"/>
  <c r="M62" i="5"/>
  <c r="L62" i="5" a="1"/>
  <c r="L62" i="5" s="1"/>
  <c r="K62" i="5" a="1"/>
  <c r="K62" i="5" s="1"/>
  <c r="I62" i="5"/>
  <c r="N61" i="5"/>
  <c r="M61" i="5"/>
  <c r="L61" i="5" a="1"/>
  <c r="L61" i="5" s="1"/>
  <c r="K61" i="5" a="1"/>
  <c r="K61" i="5" s="1"/>
  <c r="I61" i="5"/>
  <c r="P60" i="5"/>
  <c r="O60" i="5"/>
  <c r="N60" i="5"/>
  <c r="M60" i="5"/>
  <c r="L60" i="5" a="1"/>
  <c r="L60" i="5" s="1"/>
  <c r="K60" i="5" a="1"/>
  <c r="K60" i="5" s="1"/>
  <c r="I60" i="5"/>
  <c r="P59" i="5"/>
  <c r="O59" i="5"/>
  <c r="N59" i="5"/>
  <c r="M59" i="5"/>
  <c r="L59" i="5" a="1"/>
  <c r="L59" i="5" s="1"/>
  <c r="K59" i="5" a="1"/>
  <c r="K59" i="5" s="1"/>
  <c r="I59" i="5"/>
  <c r="P58" i="5"/>
  <c r="O58" i="5"/>
  <c r="N58" i="5"/>
  <c r="M58" i="5"/>
  <c r="L58" i="5" a="1"/>
  <c r="L58" i="5" s="1"/>
  <c r="K58" i="5" a="1"/>
  <c r="K58" i="5" s="1"/>
  <c r="I58" i="5"/>
  <c r="I76" i="5" s="1"/>
  <c r="N57" i="5"/>
  <c r="M57" i="5"/>
  <c r="L57" i="5" a="1"/>
  <c r="L57" i="5" s="1"/>
  <c r="K57" i="5" a="1"/>
  <c r="K57" i="5" s="1"/>
  <c r="I57" i="5"/>
  <c r="P56" i="5"/>
  <c r="O56" i="5"/>
  <c r="N56" i="5"/>
  <c r="M56" i="5"/>
  <c r="L56" i="5" a="1"/>
  <c r="L56" i="5" s="1"/>
  <c r="K56" i="5" a="1"/>
  <c r="K56" i="5" s="1"/>
  <c r="I56" i="5"/>
  <c r="P55" i="5"/>
  <c r="O55" i="5"/>
  <c r="N55" i="5"/>
  <c r="M55" i="5"/>
  <c r="L55" i="5" a="1"/>
  <c r="L55" i="5" s="1"/>
  <c r="K55" i="5" a="1"/>
  <c r="K55" i="5" s="1"/>
  <c r="I55" i="5"/>
  <c r="P54" i="5"/>
  <c r="O54" i="5"/>
  <c r="N54" i="5"/>
  <c r="M54" i="5"/>
  <c r="L54" i="5" a="1"/>
  <c r="L54" i="5" s="1"/>
  <c r="K54" i="5" a="1"/>
  <c r="K54" i="5" s="1"/>
  <c r="I54" i="5"/>
  <c r="P53" i="5"/>
  <c r="O53" i="5"/>
  <c r="N53" i="5"/>
  <c r="M53" i="5"/>
  <c r="L53" i="5" a="1"/>
  <c r="L53" i="5" s="1"/>
  <c r="K53" i="5" a="1"/>
  <c r="K53" i="5" s="1"/>
  <c r="I53" i="5"/>
  <c r="N52" i="5"/>
  <c r="M52" i="5"/>
  <c r="L52" i="5" a="1"/>
  <c r="L52" i="5" s="1"/>
  <c r="K52" i="5" a="1"/>
  <c r="K52" i="5" s="1"/>
  <c r="I52" i="5"/>
  <c r="P51" i="5"/>
  <c r="O51" i="5"/>
  <c r="N51" i="5"/>
  <c r="M51" i="5"/>
  <c r="L51" i="5" a="1"/>
  <c r="L51" i="5" s="1"/>
  <c r="K51" i="5" a="1"/>
  <c r="K51" i="5" s="1"/>
  <c r="I51" i="5"/>
  <c r="P50" i="5"/>
  <c r="O50" i="5"/>
  <c r="N50" i="5"/>
  <c r="M50" i="5"/>
  <c r="L50" i="5" a="1"/>
  <c r="L50" i="5" s="1"/>
  <c r="K50" i="5" a="1"/>
  <c r="K50" i="5" s="1"/>
  <c r="I50" i="5"/>
  <c r="P49" i="5"/>
  <c r="O49" i="5"/>
  <c r="N49" i="5"/>
  <c r="M49" i="5"/>
  <c r="L49" i="5" a="1"/>
  <c r="L49" i="5" s="1"/>
  <c r="K49" i="5" a="1"/>
  <c r="K49" i="5" s="1"/>
  <c r="I49" i="5"/>
  <c r="N48" i="5"/>
  <c r="M48" i="5"/>
  <c r="L48" i="5" a="1"/>
  <c r="L48" i="5" s="1"/>
  <c r="K48" i="5" a="1"/>
  <c r="K48" i="5" s="1"/>
  <c r="I48" i="5"/>
  <c r="P47" i="5"/>
  <c r="O47" i="5"/>
  <c r="N47" i="5"/>
  <c r="M47" i="5"/>
  <c r="L47" i="5" a="1"/>
  <c r="L47" i="5" s="1"/>
  <c r="K47" i="5" a="1"/>
  <c r="K47" i="5" s="1"/>
  <c r="I47" i="5"/>
  <c r="P46" i="5"/>
  <c r="O46" i="5"/>
  <c r="N46" i="5"/>
  <c r="M46" i="5"/>
  <c r="L46" i="5" a="1"/>
  <c r="L46" i="5" s="1"/>
  <c r="K46" i="5" a="1"/>
  <c r="K46" i="5" s="1"/>
  <c r="I46" i="5"/>
  <c r="P45" i="5"/>
  <c r="O45" i="5"/>
  <c r="N45" i="5"/>
  <c r="M45" i="5"/>
  <c r="L45" i="5" a="1"/>
  <c r="L45" i="5" s="1"/>
  <c r="K45" i="5" a="1"/>
  <c r="K45" i="5" s="1"/>
  <c r="I45" i="5"/>
  <c r="P44" i="5"/>
  <c r="O44" i="5"/>
  <c r="N44" i="5"/>
  <c r="M44" i="5"/>
  <c r="L44" i="5" a="1"/>
  <c r="L44" i="5" s="1"/>
  <c r="K44" i="5" a="1"/>
  <c r="K44" i="5" s="1"/>
  <c r="I44" i="5"/>
  <c r="N43" i="5"/>
  <c r="M43" i="5"/>
  <c r="L43" i="5" a="1"/>
  <c r="L43" i="5" s="1"/>
  <c r="K43" i="5" a="1"/>
  <c r="K43" i="5" s="1"/>
  <c r="I43" i="5"/>
  <c r="P42" i="5"/>
  <c r="O42" i="5"/>
  <c r="N42" i="5"/>
  <c r="M42" i="5"/>
  <c r="L42" i="5" a="1"/>
  <c r="L42" i="5" s="1"/>
  <c r="K42" i="5" a="1"/>
  <c r="K42" i="5" s="1"/>
  <c r="I42" i="5"/>
  <c r="P41" i="5"/>
  <c r="O41" i="5"/>
  <c r="N41" i="5"/>
  <c r="M41" i="5"/>
  <c r="L41" i="5" a="1"/>
  <c r="L41" i="5" s="1"/>
  <c r="K41" i="5" a="1"/>
  <c r="K41" i="5" s="1"/>
  <c r="I41" i="5"/>
  <c r="P40" i="5"/>
  <c r="O40" i="5"/>
  <c r="N40" i="5"/>
  <c r="M40" i="5"/>
  <c r="L40" i="5" a="1"/>
  <c r="L40" i="5" s="1"/>
  <c r="K40" i="5" a="1"/>
  <c r="K40" i="5" s="1"/>
  <c r="I40" i="5"/>
  <c r="N39" i="5"/>
  <c r="M39" i="5"/>
  <c r="L39" i="5" a="1"/>
  <c r="L39" i="5" s="1"/>
  <c r="K39" i="5" a="1"/>
  <c r="K39" i="5" s="1"/>
  <c r="I39" i="5"/>
  <c r="P38" i="5"/>
  <c r="O38" i="5"/>
  <c r="N38" i="5"/>
  <c r="M38" i="5"/>
  <c r="L38" i="5" a="1"/>
  <c r="L38" i="5" s="1"/>
  <c r="K38" i="5" a="1"/>
  <c r="K38" i="5" s="1"/>
  <c r="I38" i="5"/>
  <c r="P37" i="5"/>
  <c r="O37" i="5"/>
  <c r="N37" i="5"/>
  <c r="M37" i="5"/>
  <c r="L37" i="5" a="1"/>
  <c r="L37" i="5" s="1"/>
  <c r="K37" i="5" a="1"/>
  <c r="K37" i="5" s="1"/>
  <c r="I37" i="5"/>
  <c r="P36" i="5"/>
  <c r="O36" i="5"/>
  <c r="N36" i="5"/>
  <c r="M36" i="5"/>
  <c r="L36" i="5" a="1"/>
  <c r="L36" i="5" s="1"/>
  <c r="I36" i="5"/>
  <c r="N35" i="5"/>
  <c r="M35" i="5"/>
  <c r="L35" i="5" a="1"/>
  <c r="L35" i="5" s="1"/>
  <c r="I35" i="5"/>
  <c r="P34" i="5"/>
  <c r="O34" i="5"/>
  <c r="N34" i="5"/>
  <c r="M34" i="5"/>
  <c r="L34" i="5" a="1"/>
  <c r="L34" i="5" s="1"/>
  <c r="I34" i="5"/>
  <c r="P33" i="5"/>
  <c r="O33" i="5"/>
  <c r="N33" i="5"/>
  <c r="M33" i="5"/>
  <c r="L33" i="5" a="1"/>
  <c r="L33" i="5" s="1"/>
  <c r="I33" i="5"/>
  <c r="P32" i="5"/>
  <c r="O32" i="5"/>
  <c r="N32" i="5"/>
  <c r="M32" i="5"/>
  <c r="L32" i="5" a="1"/>
  <c r="L32" i="5" s="1"/>
  <c r="K32" i="5" a="1"/>
  <c r="K32" i="5" s="1"/>
  <c r="I32" i="5"/>
  <c r="P31" i="5"/>
  <c r="O31" i="5"/>
  <c r="N31" i="5"/>
  <c r="M31" i="5"/>
  <c r="L31" i="5" a="1"/>
  <c r="L31" i="5" s="1"/>
  <c r="K31" i="5" a="1"/>
  <c r="K31" i="5" s="1"/>
  <c r="I31" i="5"/>
  <c r="N30" i="5"/>
  <c r="M30" i="5"/>
  <c r="L30" i="5" a="1"/>
  <c r="L30" i="5" s="1"/>
  <c r="I30" i="5"/>
  <c r="P29" i="5"/>
  <c r="O29" i="5"/>
  <c r="N29" i="5"/>
  <c r="M29" i="5"/>
  <c r="L29" i="5" a="1"/>
  <c r="L29" i="5" s="1"/>
  <c r="K29" i="5" a="1"/>
  <c r="K29" i="5" s="1"/>
  <c r="I29" i="5"/>
  <c r="P28" i="5"/>
  <c r="O28" i="5"/>
  <c r="N28" i="5"/>
  <c r="M28" i="5"/>
  <c r="L28" i="5" a="1"/>
  <c r="L28" i="5" s="1"/>
  <c r="K28" i="5" a="1"/>
  <c r="K28" i="5" s="1"/>
  <c r="I28" i="5"/>
  <c r="P27" i="5"/>
  <c r="O27" i="5"/>
  <c r="N27" i="5"/>
  <c r="M27" i="5"/>
  <c r="L27" i="5" a="1"/>
  <c r="L27" i="5" s="1"/>
  <c r="K27" i="5" a="1"/>
  <c r="K27" i="5" s="1"/>
  <c r="I27" i="5"/>
  <c r="N26" i="5"/>
  <c r="M26" i="5"/>
  <c r="L26" i="5" a="1"/>
  <c r="L26" i="5" s="1"/>
  <c r="K26" i="5" a="1"/>
  <c r="K26" i="5" s="1"/>
  <c r="I26" i="5"/>
  <c r="P25" i="5"/>
  <c r="O25" i="5"/>
  <c r="N25" i="5"/>
  <c r="M25" i="5"/>
  <c r="L25" i="5" a="1"/>
  <c r="L25" i="5" s="1"/>
  <c r="K25" i="5" a="1"/>
  <c r="K25" i="5" s="1"/>
  <c r="I25" i="5"/>
  <c r="P24" i="5"/>
  <c r="O24" i="5"/>
  <c r="N24" i="5"/>
  <c r="M24" i="5"/>
  <c r="K24" i="5" a="1"/>
  <c r="K24" i="5" s="1"/>
  <c r="I24" i="5"/>
  <c r="M23" i="5"/>
  <c r="L23" i="5" a="1"/>
  <c r="L23" i="5" s="1"/>
  <c r="K23" i="5" a="1"/>
  <c r="K23" i="5" s="1"/>
  <c r="I23" i="5"/>
  <c r="L22" i="5" a="1"/>
  <c r="L22" i="5" s="1"/>
  <c r="K22" i="5" a="1"/>
  <c r="K22" i="5" s="1"/>
  <c r="J22" i="5"/>
  <c r="I22" i="5"/>
  <c r="K19" i="5" a="1"/>
  <c r="K19" i="5" s="1"/>
  <c r="J19" i="5"/>
  <c r="I19" i="5"/>
  <c r="O26" i="5" l="1"/>
  <c r="O30" i="5" s="1"/>
  <c r="O35" i="5" s="1"/>
  <c r="P26" i="5"/>
  <c r="P30" i="5" s="1"/>
  <c r="P35" i="5" s="1"/>
  <c r="P39" i="5" l="1"/>
  <c r="O39" i="5"/>
  <c r="O43" i="5"/>
  <c r="P43" i="5"/>
  <c r="P48" i="5" s="1"/>
  <c r="O48" i="5" l="1"/>
  <c r="O52" i="5" s="1"/>
  <c r="P52" i="5"/>
  <c r="P57" i="5" s="1"/>
  <c r="P61" i="5" l="1"/>
  <c r="P65" i="5" s="1"/>
  <c r="O57" i="5"/>
  <c r="O61" i="5"/>
  <c r="O65" i="5" l="1"/>
  <c r="O69" i="5" s="1"/>
  <c r="O74" i="5" s="1"/>
  <c r="P69" i="5"/>
  <c r="P74" i="5" s="1"/>
  <c r="P22" i="5" s="1"/>
  <c r="O22" i="5" l="1"/>
  <c r="K30" i="5" l="1" a="1"/>
  <c r="K30" i="5" s="1"/>
  <c r="K34" i="5" l="1" a="1"/>
  <c r="K34" i="5" s="1"/>
  <c r="K33" i="5" l="1" a="1"/>
  <c r="K33" i="5" s="1"/>
  <c r="K35" i="5" a="1"/>
  <c r="K35" i="5" s="1"/>
  <c r="L24" i="5" l="1" a="1"/>
  <c r="L24" i="5" s="1"/>
  <c r="K36" i="5" a="1"/>
  <c r="K36" i="5" s="1"/>
  <c r="M74" i="4" l="1"/>
  <c r="L74" i="4" a="1"/>
  <c r="L74" i="4" s="1"/>
  <c r="K74" i="4" a="1"/>
  <c r="K74" i="4" s="1"/>
  <c r="M73" i="4"/>
  <c r="M72" i="4"/>
  <c r="L72" i="4" a="1"/>
  <c r="L72" i="4" s="1"/>
  <c r="K72" i="4" a="1"/>
  <c r="K72" i="4" s="1"/>
  <c r="M71" i="4"/>
  <c r="L71" i="4" a="1"/>
  <c r="L71" i="4" s="1"/>
  <c r="K71" i="4" a="1"/>
  <c r="K71" i="4" s="1"/>
  <c r="M70" i="4"/>
  <c r="M69" i="4"/>
  <c r="L69" i="4" a="1"/>
  <c r="L69" i="4" s="1"/>
  <c r="K69" i="4" a="1"/>
  <c r="K69" i="4" s="1"/>
  <c r="M68" i="4"/>
  <c r="L68" i="4" a="1"/>
  <c r="L68" i="4" s="1"/>
  <c r="K68" i="4" a="1"/>
  <c r="K68" i="4" s="1"/>
  <c r="K67" i="4" a="1"/>
  <c r="K67" i="4" s="1"/>
  <c r="M66" i="4"/>
  <c r="L66" i="4" a="1"/>
  <c r="L66" i="4" s="1"/>
  <c r="K66" i="4" a="1"/>
  <c r="K66" i="4" s="1"/>
  <c r="M65" i="4"/>
  <c r="L65" i="4" a="1"/>
  <c r="L65" i="4" s="1"/>
  <c r="M64" i="4"/>
  <c r="K64" i="4" a="1"/>
  <c r="K64" i="4" s="1"/>
  <c r="M63" i="4"/>
  <c r="L63" i="4" a="1"/>
  <c r="L63" i="4" s="1"/>
  <c r="K63" i="4" a="1"/>
  <c r="K63" i="4" s="1"/>
  <c r="M62" i="4"/>
  <c r="L62" i="4" a="1"/>
  <c r="L62" i="4" s="1"/>
  <c r="K62" i="4" a="1"/>
  <c r="K62" i="4" s="1"/>
  <c r="M61" i="4"/>
  <c r="M60" i="4"/>
  <c r="L60" i="4" a="1"/>
  <c r="L60" i="4" s="1"/>
  <c r="K60" i="4" a="1"/>
  <c r="K60" i="4" s="1"/>
  <c r="L59" i="4" a="1"/>
  <c r="L59" i="4" s="1"/>
  <c r="K59" i="4" a="1"/>
  <c r="K59" i="4" s="1"/>
  <c r="M58" i="4"/>
  <c r="K58" i="4" a="1"/>
  <c r="K58" i="4" s="1"/>
  <c r="M57" i="4"/>
  <c r="L57" i="4" a="1"/>
  <c r="L57" i="4" s="1"/>
  <c r="K57" i="4" a="1"/>
  <c r="K57" i="4" s="1"/>
  <c r="M56" i="4"/>
  <c r="L56" i="4" a="1"/>
  <c r="L56" i="4" s="1"/>
  <c r="K56" i="4" a="1"/>
  <c r="K56" i="4" s="1"/>
  <c r="M55" i="4"/>
  <c r="L55" i="4" a="1"/>
  <c r="L55" i="4" s="1"/>
  <c r="K55" i="4" a="1"/>
  <c r="K55" i="4" s="1"/>
  <c r="M54" i="4"/>
  <c r="M53" i="4"/>
  <c r="L53" i="4" a="1"/>
  <c r="L53" i="4" s="1"/>
  <c r="K53" i="4" a="1"/>
  <c r="K53" i="4" s="1"/>
  <c r="M52" i="4"/>
  <c r="L52" i="4" a="1"/>
  <c r="L52" i="4" s="1"/>
  <c r="K52" i="4" a="1"/>
  <c r="K52" i="4" s="1"/>
  <c r="M51" i="4"/>
  <c r="K51" i="4" a="1"/>
  <c r="K51" i="4" s="1"/>
  <c r="L50" i="4" a="1"/>
  <c r="L50" i="4" s="1"/>
  <c r="M49" i="4"/>
  <c r="L49" i="4" a="1"/>
  <c r="L49" i="4" s="1"/>
  <c r="K49" i="4" a="1"/>
  <c r="K49" i="4" s="1"/>
  <c r="M48" i="4"/>
  <c r="K48" i="4" a="1"/>
  <c r="K48" i="4" s="1"/>
  <c r="M47" i="4"/>
  <c r="L47" i="4" a="1"/>
  <c r="L47" i="4" s="1"/>
  <c r="K47" i="4" a="1"/>
  <c r="K47" i="4" s="1"/>
  <c r="M46" i="4"/>
  <c r="L46" i="4" a="1"/>
  <c r="L46" i="4" s="1"/>
  <c r="M45" i="4"/>
  <c r="K45" i="4" a="1"/>
  <c r="K45" i="4" s="1"/>
  <c r="M44" i="4"/>
  <c r="L44" i="4" a="1"/>
  <c r="L44" i="4" s="1"/>
  <c r="K44" i="4" a="1"/>
  <c r="K44" i="4" s="1"/>
  <c r="M43" i="4"/>
  <c r="L43" i="4" a="1"/>
  <c r="L43" i="4" s="1"/>
  <c r="K43" i="4" a="1"/>
  <c r="K43" i="4" s="1"/>
  <c r="M42" i="4"/>
  <c r="L41" i="4" a="1"/>
  <c r="L41" i="4" s="1"/>
  <c r="K41" i="4" a="1"/>
  <c r="K41" i="4" s="1"/>
  <c r="M40" i="4"/>
  <c r="L40" i="4" a="1"/>
  <c r="L40" i="4" s="1"/>
  <c r="K40" i="4" a="1"/>
  <c r="K40" i="4" s="1"/>
  <c r="M39" i="4"/>
  <c r="K39" i="4" a="1"/>
  <c r="K39" i="4" s="1"/>
  <c r="M38" i="4"/>
  <c r="L38" i="4" a="1"/>
  <c r="L38" i="4" s="1"/>
  <c r="M37" i="4"/>
  <c r="L37" i="4" a="1"/>
  <c r="L37" i="4" s="1"/>
  <c r="K37" i="4" a="1"/>
  <c r="K37" i="4" s="1"/>
  <c r="M36" i="4"/>
  <c r="K36" i="4" a="1"/>
  <c r="K36" i="4" s="1"/>
  <c r="M35" i="4"/>
  <c r="L35" i="4" a="1"/>
  <c r="L35" i="4" s="1"/>
  <c r="K35" i="4" a="1"/>
  <c r="K35" i="4" s="1"/>
  <c r="M34" i="4"/>
  <c r="L34" i="4" a="1"/>
  <c r="L34" i="4" s="1"/>
  <c r="M33" i="4"/>
  <c r="K33" i="4" a="1"/>
  <c r="K33" i="4" s="1"/>
  <c r="L32" i="4" a="1"/>
  <c r="L32" i="4" s="1"/>
  <c r="K32" i="4" a="1"/>
  <c r="K32" i="4" s="1"/>
  <c r="M31" i="4"/>
  <c r="L31" i="4" a="1"/>
  <c r="L31" i="4" s="1"/>
  <c r="K31" i="4" a="1"/>
  <c r="K31" i="4" s="1"/>
  <c r="M30" i="4"/>
  <c r="M29" i="4"/>
  <c r="L29" i="4" a="1"/>
  <c r="L29" i="4" s="1"/>
  <c r="K29" i="4" a="1"/>
  <c r="K29" i="4" s="1"/>
  <c r="L28" i="4" a="1"/>
  <c r="L28" i="4" s="1"/>
  <c r="K28" i="4" a="1"/>
  <c r="K28" i="4" s="1"/>
  <c r="M27" i="4"/>
  <c r="K27" i="4" a="1"/>
  <c r="K27" i="4" s="1"/>
  <c r="M26" i="4"/>
  <c r="L26" i="4" a="1"/>
  <c r="L26" i="4" s="1"/>
  <c r="M25" i="4"/>
  <c r="L25" i="4" a="1"/>
  <c r="L25" i="4" s="1"/>
  <c r="K25" i="4" a="1"/>
  <c r="K25" i="4" s="1"/>
  <c r="K24" i="4" a="1"/>
  <c r="K24" i="4" s="1"/>
  <c r="M23" i="4"/>
  <c r="L23" i="4" a="1"/>
  <c r="L23" i="4" s="1"/>
  <c r="K23" i="4" a="1"/>
  <c r="K23" i="4" s="1"/>
  <c r="L74" i="1" a="1"/>
  <c r="L74" i="1" s="1"/>
  <c r="L72" i="1" a="1"/>
  <c r="L72" i="1" s="1"/>
  <c r="L71" i="1" a="1"/>
  <c r="L71" i="1" s="1"/>
  <c r="L69" i="1" a="1"/>
  <c r="L69" i="1" s="1"/>
  <c r="L68" i="1" a="1"/>
  <c r="L68" i="1" s="1"/>
  <c r="L66" i="1" a="1"/>
  <c r="L66" i="1" s="1"/>
  <c r="L65" i="1" a="1"/>
  <c r="L65" i="1" s="1"/>
  <c r="L63" i="1" a="1"/>
  <c r="L63" i="1" s="1"/>
  <c r="L62" i="1" a="1"/>
  <c r="L62" i="1" s="1"/>
  <c r="L60" i="1" a="1"/>
  <c r="L60" i="1" s="1"/>
  <c r="L59" i="1" a="1"/>
  <c r="L59" i="1" s="1"/>
  <c r="L57" i="1" a="1"/>
  <c r="L57" i="1" s="1"/>
  <c r="L56" i="1" a="1"/>
  <c r="L56" i="1" s="1"/>
  <c r="L55" i="1" a="1"/>
  <c r="L55" i="1" s="1"/>
  <c r="L53" i="1" a="1"/>
  <c r="L53" i="1" s="1"/>
  <c r="L52" i="1" a="1"/>
  <c r="L52" i="1" s="1"/>
  <c r="L50" i="1" a="1"/>
  <c r="L50" i="1" s="1"/>
  <c r="L49" i="1" a="1"/>
  <c r="L49" i="1" s="1"/>
  <c r="L47" i="1" a="1"/>
  <c r="L47" i="1" s="1"/>
  <c r="L46" i="1" a="1"/>
  <c r="L46" i="1" s="1"/>
  <c r="L44" i="1" a="1"/>
  <c r="L44" i="1" s="1"/>
  <c r="L43" i="1" a="1"/>
  <c r="L43" i="1" s="1"/>
  <c r="L41" i="1" a="1"/>
  <c r="L41" i="1" s="1"/>
  <c r="L40" i="1" a="1"/>
  <c r="L40" i="1" s="1"/>
  <c r="L38" i="1" a="1"/>
  <c r="L38" i="1" s="1"/>
  <c r="L37" i="1" a="1"/>
  <c r="L37" i="1" s="1"/>
  <c r="L35" i="1" a="1"/>
  <c r="L35" i="1" s="1"/>
  <c r="L34" i="1" a="1"/>
  <c r="L34" i="1" s="1"/>
  <c r="L32" i="1" a="1"/>
  <c r="L32" i="1" s="1"/>
  <c r="L31" i="1" a="1"/>
  <c r="L31" i="1" s="1"/>
  <c r="L29" i="1" a="1"/>
  <c r="L29" i="1" s="1"/>
  <c r="L28" i="1" a="1"/>
  <c r="L28" i="1" s="1"/>
  <c r="L26" i="1" a="1"/>
  <c r="L26" i="1" s="1"/>
  <c r="L25" i="1" a="1"/>
  <c r="L25" i="1" s="1"/>
  <c r="L23" i="1" a="1"/>
  <c r="L23" i="1" s="1"/>
  <c r="L22" i="1" a="1"/>
  <c r="L22" i="1" s="1"/>
  <c r="K24" i="1" a="1"/>
  <c r="K24" i="1" s="1"/>
  <c r="M74" i="1"/>
  <c r="M73" i="1"/>
  <c r="M72" i="1"/>
  <c r="M71" i="1"/>
  <c r="M70" i="1"/>
  <c r="M69" i="1"/>
  <c r="M68" i="1"/>
  <c r="M66" i="1"/>
  <c r="M65" i="1"/>
  <c r="M64" i="1"/>
  <c r="M63" i="1"/>
  <c r="M62" i="1"/>
  <c r="M61" i="1"/>
  <c r="M60" i="1"/>
  <c r="M58" i="1"/>
  <c r="M57" i="1"/>
  <c r="M56" i="1"/>
  <c r="M55" i="1"/>
  <c r="M54" i="1"/>
  <c r="M53" i="1"/>
  <c r="M52" i="1"/>
  <c r="M51" i="1"/>
  <c r="M49" i="1"/>
  <c r="M48" i="1"/>
  <c r="M47" i="1"/>
  <c r="M46" i="1"/>
  <c r="M45" i="1"/>
  <c r="M44" i="1"/>
  <c r="M43" i="1"/>
  <c r="M42" i="1"/>
  <c r="M40" i="1"/>
  <c r="M39" i="1"/>
  <c r="M38" i="1"/>
  <c r="M37" i="1"/>
  <c r="M36" i="1"/>
  <c r="M35" i="1"/>
  <c r="M34" i="1"/>
  <c r="M31" i="1"/>
  <c r="M30" i="1"/>
  <c r="M29" i="1"/>
  <c r="M27" i="1"/>
  <c r="M26" i="1"/>
  <c r="M25" i="1"/>
  <c r="M33" i="1"/>
  <c r="K74" i="1" a="1"/>
  <c r="K74" i="1" s="1"/>
  <c r="K71" i="1" a="1"/>
  <c r="K71" i="1" s="1"/>
  <c r="K69" i="1" a="1"/>
  <c r="K69" i="1" s="1"/>
  <c r="K68" i="1" a="1"/>
  <c r="K68" i="1" s="1"/>
  <c r="K67" i="1" a="1"/>
  <c r="K67" i="1" s="1"/>
  <c r="K66" i="1" a="1"/>
  <c r="K66" i="1" s="1"/>
  <c r="K64" i="1" a="1"/>
  <c r="K64" i="1" s="1"/>
  <c r="K63" i="1" a="1"/>
  <c r="K63" i="1" s="1"/>
  <c r="K62" i="1" a="1"/>
  <c r="K62" i="1" s="1"/>
  <c r="K59" i="1" a="1"/>
  <c r="K59" i="1" s="1"/>
  <c r="K58" i="1" a="1"/>
  <c r="K58" i="1" s="1"/>
  <c r="K57" i="1" a="1"/>
  <c r="K57" i="1" s="1"/>
  <c r="K56" i="1" a="1"/>
  <c r="K56" i="1" s="1"/>
  <c r="K55" i="1" a="1"/>
  <c r="K55" i="1" s="1"/>
  <c r="K53" i="1" a="1"/>
  <c r="K53" i="1" s="1"/>
  <c r="K52" i="1" a="1"/>
  <c r="K52" i="1" s="1"/>
  <c r="K51" i="1" a="1"/>
  <c r="K51" i="1" s="1"/>
  <c r="K49" i="1" a="1"/>
  <c r="K49" i="1" s="1"/>
  <c r="K48" i="1" a="1"/>
  <c r="K48" i="1" s="1"/>
  <c r="K47" i="1" a="1"/>
  <c r="K47" i="1" s="1"/>
  <c r="K44" i="1" a="1"/>
  <c r="K44" i="1" s="1"/>
  <c r="K43" i="1" a="1"/>
  <c r="K43" i="1" s="1"/>
  <c r="K41" i="1" a="1"/>
  <c r="K41" i="1" s="1"/>
  <c r="K40" i="1" a="1"/>
  <c r="K40" i="1" s="1"/>
  <c r="K39" i="1" a="1"/>
  <c r="K39" i="1" s="1"/>
  <c r="K37" i="1" a="1"/>
  <c r="K37" i="1" s="1"/>
  <c r="K32" i="1" a="1"/>
  <c r="K32" i="1" s="1"/>
  <c r="K31" i="1" a="1"/>
  <c r="K31" i="1" s="1"/>
  <c r="K29" i="1" a="1"/>
  <c r="K29" i="1" s="1"/>
  <c r="K28" i="1" a="1"/>
  <c r="K28" i="1" s="1"/>
  <c r="K27" i="1" a="1"/>
  <c r="K27" i="1" s="1"/>
  <c r="K25" i="1" a="1"/>
  <c r="K25" i="1" s="1"/>
  <c r="K23" i="1" a="1"/>
  <c r="K23" i="1" s="1"/>
  <c r="K22" i="1" a="1"/>
  <c r="K22" i="1" s="1"/>
  <c r="M23" i="1" l="1"/>
  <c r="A23" i="4" l="1"/>
  <c r="B23" i="4" l="1"/>
  <c r="A24" i="4"/>
  <c r="K36" i="1" l="1" a="1"/>
  <c r="K36" i="1" s="1"/>
  <c r="A25" i="4"/>
  <c r="L24" i="4" a="1"/>
  <c r="L24" i="4" s="1"/>
  <c r="M24" i="4"/>
  <c r="B24" i="4"/>
  <c r="P24" i="4"/>
  <c r="O24" i="4"/>
  <c r="N24" i="4"/>
  <c r="B25" i="4" l="1"/>
  <c r="A26" i="4"/>
  <c r="O25" i="4"/>
  <c r="N25" i="4"/>
  <c r="B26" i="4" l="1"/>
  <c r="K26" i="4" a="1"/>
  <c r="K26" i="4" s="1"/>
  <c r="A27" i="4"/>
  <c r="P25" i="4"/>
  <c r="A28" i="4" l="1"/>
  <c r="O27" i="4" s="1"/>
  <c r="P27" i="4"/>
  <c r="L27" i="4" a="1"/>
  <c r="L27" i="4" s="1"/>
  <c r="B27" i="4"/>
  <c r="N26" i="4"/>
  <c r="O26" i="4"/>
  <c r="M24" i="1"/>
  <c r="L24" i="1" a="1"/>
  <c r="L24" i="1" s="1"/>
  <c r="O24" i="1"/>
  <c r="M28" i="4" l="1"/>
  <c r="B28" i="4"/>
  <c r="A29" i="4"/>
  <c r="P28" i="4"/>
  <c r="O28" i="4"/>
  <c r="N27" i="4"/>
  <c r="P24" i="1"/>
  <c r="N24" i="1"/>
  <c r="A30" i="4" l="1"/>
  <c r="P29" i="4"/>
  <c r="O29" i="4"/>
  <c r="N29" i="4"/>
  <c r="B29" i="4"/>
  <c r="N28" i="4"/>
  <c r="N25" i="1"/>
  <c r="K26" i="1" a="1"/>
  <c r="K26" i="1" s="1"/>
  <c r="P25" i="1"/>
  <c r="O25" i="1"/>
  <c r="B30" i="4" l="1"/>
  <c r="K30" i="4" a="1"/>
  <c r="K30" i="4" s="1"/>
  <c r="L30" i="4" a="1"/>
  <c r="L30" i="4" s="1"/>
  <c r="A31" i="4"/>
  <c r="O30" i="4"/>
  <c r="N30" i="4"/>
  <c r="P26" i="1"/>
  <c r="L27" i="1" a="1"/>
  <c r="L27" i="1" s="1"/>
  <c r="O26" i="1"/>
  <c r="N26" i="1"/>
  <c r="M28" i="1"/>
  <c r="B31" i="4" l="1"/>
  <c r="A32" i="4"/>
  <c r="P31" i="4"/>
  <c r="N27" i="1"/>
  <c r="P27" i="1"/>
  <c r="O27" i="1"/>
  <c r="B32" i="4" l="1"/>
  <c r="A33" i="4"/>
  <c r="P32" i="4"/>
  <c r="M32" i="4"/>
  <c r="N31" i="4"/>
  <c r="O31" i="4"/>
  <c r="N28" i="1"/>
  <c r="P28" i="1"/>
  <c r="O28" i="1"/>
  <c r="L30" i="1" a="1"/>
  <c r="L30" i="1" s="1"/>
  <c r="L33" i="4" l="1" a="1"/>
  <c r="L33" i="4" s="1"/>
  <c r="A34" i="4"/>
  <c r="P33" i="4" s="1"/>
  <c r="O33" i="4"/>
  <c r="B33" i="4"/>
  <c r="N33" i="4"/>
  <c r="N32" i="4"/>
  <c r="O32" i="4"/>
  <c r="K30" i="1" a="1"/>
  <c r="K30" i="1" s="1"/>
  <c r="N29" i="1"/>
  <c r="P29" i="1"/>
  <c r="O29" i="1"/>
  <c r="P30" i="1"/>
  <c r="A35" i="4" l="1"/>
  <c r="K34" i="4" a="1"/>
  <c r="K34" i="4" s="1"/>
  <c r="B34" i="4"/>
  <c r="O34" i="4"/>
  <c r="N34" i="4"/>
  <c r="O30" i="1"/>
  <c r="N30" i="1"/>
  <c r="M32" i="1"/>
  <c r="B35" i="4" l="1"/>
  <c r="A36" i="4"/>
  <c r="O35" i="4"/>
  <c r="N35" i="4"/>
  <c r="P34" i="4"/>
  <c r="P31" i="1"/>
  <c r="N31" i="1"/>
  <c r="O31" i="1"/>
  <c r="L33" i="1" a="1"/>
  <c r="L33" i="1" s="1"/>
  <c r="B36" i="4" l="1"/>
  <c r="L36" i="4" a="1"/>
  <c r="L36" i="4" s="1"/>
  <c r="A37" i="4"/>
  <c r="P36" i="4"/>
  <c r="N32" i="1"/>
  <c r="K33" i="1" a="1"/>
  <c r="K33" i="1" s="1"/>
  <c r="P32" i="1"/>
  <c r="O32" i="1"/>
  <c r="A38" i="4" l="1"/>
  <c r="B37" i="4"/>
  <c r="P37" i="4"/>
  <c r="N36" i="4"/>
  <c r="O36" i="4"/>
  <c r="L36" i="1" a="1"/>
  <c r="L36" i="1" s="1"/>
  <c r="K35" i="1" a="1"/>
  <c r="K35" i="1" s="1"/>
  <c r="N35" i="1"/>
  <c r="O34" i="1"/>
  <c r="K34" i="1" a="1"/>
  <c r="K34" i="1" s="1"/>
  <c r="P34" i="1"/>
  <c r="N34" i="1"/>
  <c r="N33" i="1"/>
  <c r="P33" i="1"/>
  <c r="O33" i="1"/>
  <c r="O35" i="1" s="1"/>
  <c r="K38" i="4" l="1" a="1"/>
  <c r="K38" i="4" s="1"/>
  <c r="B38" i="4"/>
  <c r="A39" i="4"/>
  <c r="P38" i="4"/>
  <c r="N37" i="4"/>
  <c r="O37" i="4"/>
  <c r="P35" i="1"/>
  <c r="O36" i="1"/>
  <c r="P36" i="1"/>
  <c r="N36" i="1"/>
  <c r="A40" i="4" l="1"/>
  <c r="N39" i="4" s="1"/>
  <c r="L39" i="4" a="1"/>
  <c r="L39" i="4" s="1"/>
  <c r="B39" i="4"/>
  <c r="N38" i="4"/>
  <c r="O38" i="4"/>
  <c r="O39" i="4" s="1"/>
  <c r="B40" i="4" l="1"/>
  <c r="A41" i="4"/>
  <c r="N37" i="1"/>
  <c r="K38" i="1" a="1"/>
  <c r="K38" i="1" s="1"/>
  <c r="L39" i="1" a="1"/>
  <c r="L39" i="1" s="1"/>
  <c r="P37" i="1"/>
  <c r="O37" i="1"/>
  <c r="M41" i="4" l="1"/>
  <c r="B41" i="4"/>
  <c r="A42" i="4"/>
  <c r="P41" i="4"/>
  <c r="N40" i="4"/>
  <c r="O40" i="4"/>
  <c r="P40" i="4"/>
  <c r="N38" i="1"/>
  <c r="P38" i="1"/>
  <c r="P39" i="1" s="1"/>
  <c r="O38" i="1"/>
  <c r="O39" i="1" s="1"/>
  <c r="L42" i="4" l="1" a="1"/>
  <c r="L42" i="4" s="1"/>
  <c r="A43" i="4"/>
  <c r="P42" i="4"/>
  <c r="K42" i="4" a="1"/>
  <c r="K42" i="4" s="1"/>
  <c r="B42" i="4"/>
  <c r="N41" i="4"/>
  <c r="O41" i="4"/>
  <c r="M41" i="1"/>
  <c r="N39" i="1"/>
  <c r="B43" i="4" l="1"/>
  <c r="A44" i="4"/>
  <c r="N43" i="4"/>
  <c r="N42" i="4"/>
  <c r="O42" i="4"/>
  <c r="O43" i="4" s="1"/>
  <c r="O40" i="1"/>
  <c r="N40" i="1"/>
  <c r="P40" i="1"/>
  <c r="A45" i="4" l="1"/>
  <c r="P44" i="4" s="1"/>
  <c r="B44" i="4"/>
  <c r="O41" i="1"/>
  <c r="L42" i="1" a="1"/>
  <c r="L42" i="1" s="1"/>
  <c r="P41" i="1"/>
  <c r="K42" i="1" a="1"/>
  <c r="K42" i="1" s="1"/>
  <c r="N41" i="1"/>
  <c r="O44" i="4" l="1"/>
  <c r="N44" i="4"/>
  <c r="B45" i="4"/>
  <c r="L45" i="4" a="1"/>
  <c r="L45" i="4" s="1"/>
  <c r="A46" i="4"/>
  <c r="P45" i="4"/>
  <c r="O45" i="4"/>
  <c r="P42" i="1"/>
  <c r="P43" i="1" s="1"/>
  <c r="N42" i="1"/>
  <c r="O42" i="1"/>
  <c r="O43" i="1" s="1"/>
  <c r="B46" i="4" l="1"/>
  <c r="A47" i="4"/>
  <c r="K46" i="4" a="1"/>
  <c r="K46" i="4" s="1"/>
  <c r="N45" i="4"/>
  <c r="L45" i="1" a="1"/>
  <c r="L45" i="1" s="1"/>
  <c r="N43" i="1"/>
  <c r="B47" i="4" l="1"/>
  <c r="A48" i="4"/>
  <c r="N47" i="4" s="1"/>
  <c r="P46" i="4"/>
  <c r="N46" i="4"/>
  <c r="O46" i="4"/>
  <c r="K45" i="1" a="1"/>
  <c r="K45" i="1" s="1"/>
  <c r="P44" i="1"/>
  <c r="O44" i="1"/>
  <c r="N44" i="1"/>
  <c r="L48" i="4" l="1" a="1"/>
  <c r="L48" i="4" s="1"/>
  <c r="A49" i="4"/>
  <c r="B48" i="4"/>
  <c r="P47" i="4"/>
  <c r="O47" i="4"/>
  <c r="K46" i="1" a="1"/>
  <c r="K46" i="1" s="1"/>
  <c r="P46" i="1"/>
  <c r="P45" i="1"/>
  <c r="O45" i="1"/>
  <c r="N45" i="1"/>
  <c r="A50" i="4" l="1"/>
  <c r="P49" i="4"/>
  <c r="B49" i="4"/>
  <c r="O49" i="4"/>
  <c r="N49" i="4"/>
  <c r="N48" i="4"/>
  <c r="O48" i="4"/>
  <c r="L48" i="1" a="1"/>
  <c r="L48" i="1" s="1"/>
  <c r="O46" i="1"/>
  <c r="N46" i="1"/>
  <c r="B50" i="4" l="1"/>
  <c r="A51" i="4"/>
  <c r="P50" i="4"/>
  <c r="O50" i="4"/>
  <c r="N50" i="4"/>
  <c r="M50" i="4"/>
  <c r="K50" i="4" a="1"/>
  <c r="K50" i="4" s="1"/>
  <c r="P47" i="1"/>
  <c r="O47" i="1"/>
  <c r="N47" i="1"/>
  <c r="B51" i="4" l="1"/>
  <c r="L51" i="4" a="1"/>
  <c r="L51" i="4" s="1"/>
  <c r="A52" i="4"/>
  <c r="P51" i="4" s="1"/>
  <c r="P48" i="1"/>
  <c r="O48" i="1"/>
  <c r="N48" i="1"/>
  <c r="A53" i="4" l="1"/>
  <c r="B52" i="4"/>
  <c r="N51" i="4"/>
  <c r="O51" i="4"/>
  <c r="M50" i="1"/>
  <c r="K50" i="1" a="1"/>
  <c r="K50" i="1" s="1"/>
  <c r="P49" i="1"/>
  <c r="O49" i="1"/>
  <c r="N49" i="1"/>
  <c r="B53" i="4" l="1"/>
  <c r="A54" i="4"/>
  <c r="O53" i="4"/>
  <c r="P53" i="4"/>
  <c r="N53" i="4"/>
  <c r="N52" i="4"/>
  <c r="O52" i="4"/>
  <c r="N50" i="1"/>
  <c r="L51" i="1" a="1"/>
  <c r="L51" i="1" s="1"/>
  <c r="N51" i="1"/>
  <c r="P50" i="1"/>
  <c r="O50" i="1"/>
  <c r="A55" i="4" l="1"/>
  <c r="P54" i="4"/>
  <c r="L54" i="4" a="1"/>
  <c r="L54" i="4" s="1"/>
  <c r="K54" i="4" a="1"/>
  <c r="K54" i="4" s="1"/>
  <c r="O54" i="4"/>
  <c r="N54" i="4"/>
  <c r="B54" i="4"/>
  <c r="N52" i="1"/>
  <c r="P51" i="1"/>
  <c r="P52" i="1" s="1"/>
  <c r="O51" i="1"/>
  <c r="B55" i="4" l="1"/>
  <c r="A56" i="4"/>
  <c r="N55" i="4"/>
  <c r="O55" i="4"/>
  <c r="P55" i="4"/>
  <c r="L54" i="1" a="1"/>
  <c r="L54" i="1" s="1"/>
  <c r="O52" i="1"/>
  <c r="B56" i="4" l="1"/>
  <c r="A57" i="4"/>
  <c r="P56" i="4"/>
  <c r="K54" i="1" a="1"/>
  <c r="K54" i="1" s="1"/>
  <c r="N54" i="1"/>
  <c r="N53" i="1"/>
  <c r="P53" i="1"/>
  <c r="O53" i="1"/>
  <c r="A58" i="4" l="1"/>
  <c r="B57" i="4"/>
  <c r="N56" i="4"/>
  <c r="O56" i="4"/>
  <c r="P54" i="1"/>
  <c r="O54" i="1"/>
  <c r="L58" i="4" l="1" a="1"/>
  <c r="L58" i="4" s="1"/>
  <c r="B58" i="4"/>
  <c r="A59" i="4"/>
  <c r="N57" i="4"/>
  <c r="O57" i="4"/>
  <c r="N55" i="1"/>
  <c r="P55" i="1"/>
  <c r="O55" i="1"/>
  <c r="A60" i="4" l="1"/>
  <c r="O59" i="4"/>
  <c r="N59" i="4"/>
  <c r="M59" i="4"/>
  <c r="B59" i="4"/>
  <c r="P58" i="4"/>
  <c r="N58" i="4"/>
  <c r="O58" i="4"/>
  <c r="L58" i="1" a="1"/>
  <c r="L58" i="1" s="1"/>
  <c r="N56" i="1"/>
  <c r="P56" i="1"/>
  <c r="P57" i="1" s="1"/>
  <c r="O56" i="1"/>
  <c r="O57" i="1" s="1"/>
  <c r="B60" i="4" l="1"/>
  <c r="A61" i="4"/>
  <c r="O60" i="4"/>
  <c r="P60" i="4"/>
  <c r="N60" i="4"/>
  <c r="P59" i="4"/>
  <c r="M59" i="1"/>
  <c r="N57" i="1"/>
  <c r="B61" i="4" l="1"/>
  <c r="A62" i="4"/>
  <c r="L61" i="4" a="1"/>
  <c r="L61" i="4" s="1"/>
  <c r="K61" i="4" a="1"/>
  <c r="K61" i="4" s="1"/>
  <c r="N58" i="1"/>
  <c r="P58" i="1"/>
  <c r="O58" i="1"/>
  <c r="B62" i="4" l="1"/>
  <c r="A63" i="4"/>
  <c r="P62" i="4"/>
  <c r="N61" i="4"/>
  <c r="O61" i="4"/>
  <c r="K60" i="1" a="1"/>
  <c r="K60" i="1" s="1"/>
  <c r="L61" i="1" a="1"/>
  <c r="L61" i="1" s="1"/>
  <c r="N59" i="1"/>
  <c r="P59" i="1"/>
  <c r="O59" i="1"/>
  <c r="A64" i="4" l="1"/>
  <c r="P63" i="4"/>
  <c r="B63" i="4"/>
  <c r="N62" i="4"/>
  <c r="O62" i="4"/>
  <c r="K61" i="1" a="1"/>
  <c r="K61" i="1" s="1"/>
  <c r="N60" i="1"/>
  <c r="P60" i="1"/>
  <c r="P61" i="1" s="1"/>
  <c r="O60" i="1"/>
  <c r="O61" i="1" s="1"/>
  <c r="A65" i="4" l="1"/>
  <c r="L64" i="4" a="1"/>
  <c r="L64" i="4" s="1"/>
  <c r="B64" i="4"/>
  <c r="N64" i="4"/>
  <c r="O64" i="4"/>
  <c r="O63" i="4"/>
  <c r="N63" i="4"/>
  <c r="N61" i="1"/>
  <c r="B65" i="4" l="1"/>
  <c r="A66" i="4"/>
  <c r="O65" i="4"/>
  <c r="N65" i="4"/>
  <c r="K65" i="4" a="1"/>
  <c r="K65" i="4" s="1"/>
  <c r="P64" i="4"/>
  <c r="L64" i="1" a="1"/>
  <c r="L64" i="1" s="1"/>
  <c r="N62" i="1"/>
  <c r="P62" i="1"/>
  <c r="O62" i="1"/>
  <c r="B66" i="4" l="1"/>
  <c r="A67" i="4"/>
  <c r="K65" i="1" a="1"/>
  <c r="K65" i="1" s="1"/>
  <c r="N63" i="1"/>
  <c r="P63" i="1"/>
  <c r="O63" i="1"/>
  <c r="M67" i="4" l="1"/>
  <c r="A68" i="4"/>
  <c r="L67" i="4" a="1"/>
  <c r="L67" i="4" s="1"/>
  <c r="B67" i="4"/>
  <c r="P67" i="4"/>
  <c r="P66" i="4"/>
  <c r="N66" i="4"/>
  <c r="O66" i="4"/>
  <c r="N64" i="1"/>
  <c r="P64" i="1"/>
  <c r="P65" i="1" s="1"/>
  <c r="O64" i="1"/>
  <c r="B68" i="4" l="1"/>
  <c r="A69" i="4"/>
  <c r="P68" i="4"/>
  <c r="O68" i="4"/>
  <c r="N67" i="4"/>
  <c r="O67" i="4"/>
  <c r="O65" i="1"/>
  <c r="N65" i="1"/>
  <c r="A70" i="4" l="1"/>
  <c r="O69" i="4"/>
  <c r="N69" i="4"/>
  <c r="B69" i="4"/>
  <c r="N68" i="4"/>
  <c r="M67" i="1"/>
  <c r="L67" i="1" a="1"/>
  <c r="L67" i="1" s="1"/>
  <c r="N66" i="1"/>
  <c r="P66" i="1"/>
  <c r="O66" i="1"/>
  <c r="B70" i="4" l="1"/>
  <c r="A71" i="4"/>
  <c r="N70" i="4"/>
  <c r="K70" i="4" a="1"/>
  <c r="K70" i="4" s="1"/>
  <c r="L70" i="4" a="1"/>
  <c r="L70" i="4" s="1"/>
  <c r="P70" i="4"/>
  <c r="O70" i="4"/>
  <c r="N67" i="1"/>
  <c r="P67" i="1"/>
  <c r="O67" i="1"/>
  <c r="B71" i="4" l="1"/>
  <c r="A72" i="4"/>
  <c r="P71" i="4"/>
  <c r="L70" i="1" a="1"/>
  <c r="L70" i="1" s="1"/>
  <c r="N68" i="1"/>
  <c r="O68" i="1"/>
  <c r="O69" i="1" s="1"/>
  <c r="P68" i="1"/>
  <c r="P69" i="1" s="1"/>
  <c r="A73" i="4" l="1"/>
  <c r="P72" i="4" s="1"/>
  <c r="B72" i="4"/>
  <c r="N71" i="4"/>
  <c r="O71" i="4"/>
  <c r="K70" i="1" a="1"/>
  <c r="K70" i="1" s="1"/>
  <c r="N69" i="1"/>
  <c r="L73" i="4" l="1" a="1"/>
  <c r="L73" i="4" s="1"/>
  <c r="K73" i="4" a="1"/>
  <c r="K73" i="4" s="1"/>
  <c r="B73" i="4"/>
  <c r="A74" i="4"/>
  <c r="P73" i="4"/>
  <c r="O73" i="4"/>
  <c r="N73" i="4"/>
  <c r="N72" i="4"/>
  <c r="O72" i="4"/>
  <c r="O70" i="1"/>
  <c r="N70" i="1"/>
  <c r="P70" i="1"/>
  <c r="O74" i="4" l="1"/>
  <c r="O22" i="4" s="1"/>
  <c r="N74" i="4"/>
  <c r="B74" i="4"/>
  <c r="K72" i="1" a="1"/>
  <c r="K72" i="1" s="1"/>
  <c r="L73" i="1" a="1"/>
  <c r="L73" i="1" s="1"/>
  <c r="P71" i="1"/>
  <c r="N71" i="1"/>
  <c r="O71" i="1"/>
  <c r="K73" i="1" l="1" a="1"/>
  <c r="K73" i="1" s="1"/>
  <c r="P72" i="1"/>
  <c r="N72" i="1"/>
  <c r="O72" i="1"/>
  <c r="N74" i="1" l="1"/>
  <c r="P73" i="1"/>
  <c r="P74" i="1" s="1"/>
  <c r="P22" i="1" s="1"/>
  <c r="N73" i="1"/>
  <c r="O73" i="1"/>
  <c r="O74" i="1" s="1"/>
  <c r="O22" i="1" s="1"/>
  <c r="P26" i="4"/>
  <c r="P30" i="4" l="1"/>
  <c r="P35" i="4" s="1"/>
  <c r="P39" i="4" s="1"/>
  <c r="P43" i="4" s="1"/>
  <c r="P48" i="4" s="1"/>
  <c r="P52" i="4" l="1"/>
  <c r="P57" i="4" s="1"/>
  <c r="P61" i="4" l="1"/>
  <c r="P65" i="4" s="1"/>
  <c r="P69" i="4" l="1"/>
  <c r="P74" i="4" s="1"/>
  <c r="P22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<sst xmlns="http://schemas.openxmlformats.org/spreadsheetml/2006/main" count="1413" uniqueCount="49">
  <si>
    <t>Full</t>
  </si>
  <si>
    <t>F&amp;GP</t>
  </si>
  <si>
    <t>Community</t>
  </si>
  <si>
    <t>Planning</t>
  </si>
  <si>
    <t/>
  </si>
  <si>
    <t>Meetings during 2025/26</t>
  </si>
  <si>
    <t>(VE80)</t>
  </si>
  <si>
    <t>2026/27</t>
  </si>
  <si>
    <t>2025/26 (Full [Annual Meeting] and Planning originally on 08/05/2025 both moved to a week later to accommodate VE80)</t>
  </si>
  <si>
    <t>Scheduled meetings days per year</t>
  </si>
  <si>
    <t>Meetings in 24/25</t>
  </si>
  <si>
    <t xml:space="preserve">Double meetings </t>
  </si>
  <si>
    <t xml:space="preserve">  (Planning followed by Full)</t>
  </si>
  <si>
    <t>Proposed for 25/26</t>
  </si>
  <si>
    <t>Fairground &amp; Cemetery</t>
  </si>
  <si>
    <t>Roads, Footpaths and Commons</t>
  </si>
  <si>
    <t>Full (Annual)</t>
  </si>
  <si>
    <t>Highways</t>
  </si>
  <si>
    <t>Planning &amp; Highways (Planning only)</t>
  </si>
  <si>
    <t>Full or Annual</t>
  </si>
  <si>
    <t>Planning &amp; Highways (Both)</t>
  </si>
  <si>
    <t>Avoids meetings in August or December/first week in January except for Planning &amp; Highways (Planning only) x 2, Planning &amp; Highways (Both) x 1  and F&amp;GP x 1</t>
  </si>
  <si>
    <t>Full (Approval of Accounts)</t>
  </si>
  <si>
    <t>Meetings</t>
  </si>
  <si>
    <t xml:space="preserve"> (/ Meeting Days per month)</t>
  </si>
  <si>
    <t>Month</t>
  </si>
  <si>
    <t>Totals</t>
  </si>
  <si>
    <t>Estate Management</t>
  </si>
  <si>
    <t>Weeks since last meeting of Community / Estate Management / Planning &amp; Highways (Both)</t>
  </si>
  <si>
    <t>At 18:45</t>
  </si>
  <si>
    <t>At 19:30</t>
  </si>
  <si>
    <t>2024/25 (meetings per existing calendar)</t>
  </si>
  <si>
    <t>Planning &amp; Highways</t>
  </si>
  <si>
    <t>Meeting Days</t>
  </si>
  <si>
    <t>Full on 2nd Thurs?</t>
  </si>
  <si>
    <t>Weeks since last meetings of:</t>
  </si>
  <si>
    <t>Community / Estate Management / Planning &amp; Highways (Both)</t>
  </si>
  <si>
    <t>Thursday</t>
  </si>
  <si>
    <t>F&amp;GP (Accounts)</t>
  </si>
  <si>
    <t xml:space="preserve">Planning &amp; Highways (Planning only), followed by </t>
  </si>
  <si>
    <t>January</t>
  </si>
  <si>
    <t>February</t>
  </si>
  <si>
    <t>March</t>
  </si>
  <si>
    <t>April</t>
  </si>
  <si>
    <t>Meetings during 2026/27</t>
  </si>
  <si>
    <t>Full (Budget)</t>
  </si>
  <si>
    <t>F&amp;GP (Draft Budget)</t>
  </si>
  <si>
    <t>F&amp;GP (Finalise Budget)</t>
  </si>
  <si>
    <t>2027/28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</si>
</sst>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d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64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/>
    <xf numFmtId="1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4" fontId="1" fillId="0" borderId="0" xfId="0" applyNumberFormat="1" applyFont="1"/>
    <xf numFmtId="14" fontId="1" fillId="0" borderId="1" xfId="0" applyNumberFormat="1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14" fontId="0" fillId="2" borderId="0" xfId="0" applyNumberFormat="1" applyFill="1"/>
    <xf numFmtId="164" fontId="0" fillId="2" borderId="0" xfId="0" applyNumberFormat="1" applyFill="1"/>
    <xf numFmtId="0" fontId="0" fillId="2" borderId="0" xfId="0" applyFill="1" applyAlignment="1">
      <alignment horizontal="right"/>
    </xf>
    <xf numFmtId="0" fontId="0" fillId="2" borderId="0" xfId="0" applyFill="1"/>
    <xf numFmtId="164" fontId="0" fillId="3" borderId="0" xfId="0" applyNumberFormat="1" applyFill="1"/>
    <xf numFmtId="0" fontId="0" fillId="4" borderId="1" xfId="0" applyFill="1" applyBorder="1"/>
    <xf numFmtId="0" fontId="0" fillId="4" borderId="2" xfId="0" applyFill="1" applyBorder="1"/>
    <xf numFmtId="0" fontId="1" fillId="4" borderId="5" xfId="0" applyFont="1" applyFill="1" applyBorder="1" applyAlignment="1">
      <alignment horizontal="right"/>
    </xf>
    <xf numFmtId="0" fontId="0" fillId="4" borderId="4" xfId="0" applyFill="1" applyBorder="1" applyAlignment="1">
      <alignment horizontal="center"/>
    </xf>
    <xf numFmtId="14" fontId="0" fillId="3" borderId="0" xfId="0" applyNumberFormat="1" applyFill="1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3" borderId="0" xfId="0" applyFill="1" applyAlignment="1">
      <alignment horizontal="left"/>
    </xf>
    <xf numFmtId="0" fontId="1" fillId="0" borderId="0" xfId="0" quotePrefix="1" applyFont="1"/>
    <xf numFmtId="14" fontId="3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right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left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14" fontId="1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1" fillId="4" borderId="6" xfId="0" applyFont="1" applyFill="1" applyBorder="1" applyAlignment="1">
      <alignment horizontal="right" vertical="center"/>
    </xf>
    <xf numFmtId="0" fontId="6" fillId="5" borderId="4" xfId="0" applyFont="1" applyFill="1" applyBorder="1" applyAlignment="1">
      <alignment horizontal="center"/>
    </xf>
    <xf numFmtId="0" fontId="0" fillId="6" borderId="3" xfId="0" applyFill="1" applyBorder="1" applyAlignment="1">
      <alignment horizontal="left"/>
    </xf>
    <xf numFmtId="0" fontId="0" fillId="6" borderId="3" xfId="0" applyFill="1" applyBorder="1" applyAlignment="1">
      <alignment horizontal="center"/>
    </xf>
    <xf numFmtId="0" fontId="1" fillId="6" borderId="5" xfId="0" applyFont="1" applyFill="1" applyBorder="1" applyAlignment="1">
      <alignment horizontal="right"/>
    </xf>
    <xf numFmtId="0" fontId="0" fillId="4" borderId="7" xfId="0" applyFill="1" applyBorder="1" applyAlignment="1">
      <alignment horizontal="right" vertical="center"/>
    </xf>
    <xf numFmtId="0" fontId="0" fillId="4" borderId="8" xfId="0" applyFill="1" applyBorder="1" applyAlignment="1">
      <alignment vertical="center"/>
    </xf>
    <xf numFmtId="0" fontId="5" fillId="5" borderId="4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1" fillId="7" borderId="5" xfId="0" applyFont="1" applyFill="1" applyBorder="1" applyAlignment="1">
      <alignment horizontal="right"/>
    </xf>
    <xf numFmtId="0" fontId="3" fillId="0" borderId="0" xfId="0" applyFont="1" applyAlignment="1">
      <alignment horizontal="left"/>
    </xf>
    <xf numFmtId="0" fontId="0" fillId="6" borderId="3" xfId="0" applyFill="1" applyBorder="1" applyAlignment="1">
      <alignment horizontal="right"/>
    </xf>
    <xf numFmtId="0" fontId="1" fillId="0" borderId="0" xfId="0" applyFont="1" applyAlignment="1">
      <alignment horizontal="left"/>
    </xf>
    <xf numFmtId="0" fontId="0" fillId="0" borderId="9" xfId="0" applyBorder="1" applyAlignment="1">
      <alignment horizontal="center"/>
    </xf>
    <xf numFmtId="0" fontId="0" fillId="0" borderId="1" xfId="0" applyBorder="1"/>
    <xf numFmtId="0" fontId="1" fillId="6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</cellXfs>
  <cellStyles count="1">
    <cellStyle name="Normal" xfId="0" builtinId="0"/>
  </cellStyles>
  <dxfs count="88">
    <dxf>
      <fill>
        <patternFill>
          <bgColor theme="8" tint="0.79998168889431442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rgb="FFFFFFCC"/>
        </patternFill>
      </fill>
    </dxf>
    <dxf>
      <fill>
        <patternFill>
          <bgColor theme="8" tint="0.79998168889431442"/>
        </patternFill>
      </fill>
    </dxf>
    <dxf>
      <fill>
        <patternFill>
          <bgColor theme="2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theme="2"/>
        </patternFill>
      </fill>
    </dxf>
    <dxf>
      <fill>
        <patternFill>
          <bgColor rgb="FFFFFFCC"/>
        </patternFill>
      </fill>
    </dxf>
    <dxf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8" tint="0.79998168889431442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B8E96-A283-4DC9-B7EA-7E8D8716AF86}">
  <dimension ref="A1:R134"/>
  <sheetViews>
    <sheetView topLeftCell="A19" workbookViewId="0">
      <selection activeCell="A19" sqref="A19"/>
    </sheetView>
  </sheetViews>
  <sheetFormatPr defaultRowHeight="15" x14ac:dyDescent="0.25"/>
  <cols>
    <col min="1" max="1" width="11.7109375" style="4" customWidth="1"/>
    <col min="2" max="2" width="11.5703125" customWidth="1"/>
    <col min="3" max="7" width="11.7109375" style="2" customWidth="1"/>
    <col min="8" max="8" width="8.85546875" style="23" bestFit="1" customWidth="1"/>
    <col min="9" max="9" width="50.7109375" style="7" customWidth="1"/>
    <col min="10" max="10" width="34.140625" bestFit="1" customWidth="1"/>
    <col min="11" max="12" width="10.7109375" style="6" customWidth="1"/>
    <col min="13" max="15" width="10.7109375" style="38" customWidth="1"/>
    <col min="16" max="17" width="10.7109375" customWidth="1"/>
  </cols>
  <sheetData>
    <row r="1" spans="1:18" s="38" customFormat="1" x14ac:dyDescent="0.25">
      <c r="A1" s="4">
        <v>46023</v>
      </c>
      <c r="B1" s="1" t="s">
        <v>37</v>
      </c>
      <c r="C1" s="2"/>
      <c r="D1" s="2"/>
      <c r="E1" s="2"/>
      <c r="F1" s="2"/>
      <c r="G1" s="2"/>
      <c r="H1" s="2"/>
      <c r="I1" s="7" t="s">
        <v>4</v>
      </c>
      <c r="J1" s="2" t="s">
        <v>4</v>
      </c>
      <c r="K1" s="20" t="s">
        <v>4</v>
      </c>
      <c r="L1" s="6" t="s">
        <v>4</v>
      </c>
      <c r="M1" s="38" t="s">
        <v>4</v>
      </c>
      <c r="N1" s="38" t="s">
        <v>4</v>
      </c>
      <c r="P1"/>
      <c r="Q1"/>
      <c r="R1"/>
    </row>
    <row r="2" spans="1:18" s="38" customFormat="1" x14ac:dyDescent="0.25">
      <c r="A2" s="4">
        <v>46030</v>
      </c>
      <c r="B2" s="1" t="s">
        <v>37</v>
      </c>
      <c r="C2" s="2"/>
      <c r="D2" s="2" t="s">
        <v>1</v>
      </c>
      <c r="E2" s="2"/>
      <c r="F2" s="2"/>
      <c r="G2" s="2"/>
      <c r="H2" s="23" t="s">
        <v>3</v>
      </c>
      <c r="I2" s="7" t="s">
        <v>39</v>
      </c>
      <c r="J2" s="2" t="s">
        <v>1</v>
      </c>
      <c r="K2" s="20" t="s">
        <v>4</v>
      </c>
      <c r="L2" s="6" t="s">
        <v>4</v>
      </c>
      <c r="M2" s="38" t="s">
        <v>4</v>
      </c>
      <c r="N2" s="38" t="s">
        <v>4</v>
      </c>
      <c r="P2"/>
      <c r="Q2"/>
      <c r="R2"/>
    </row>
    <row r="3" spans="1:18" s="38" customFormat="1" x14ac:dyDescent="0.25">
      <c r="A3" s="4">
        <v>46037</v>
      </c>
      <c r="B3" s="1" t="s">
        <v>37</v>
      </c>
      <c r="C3" s="2" t="s">
        <v>0</v>
      </c>
      <c r="D3" s="2"/>
      <c r="E3" s="2"/>
      <c r="F3" s="2"/>
      <c r="G3" s="2"/>
      <c r="H3" s="23"/>
      <c r="I3" s="7" t="s">
        <v>4</v>
      </c>
      <c r="J3" s="2" t="s">
        <v>0</v>
      </c>
      <c r="K3" s="20" t="s">
        <v>4</v>
      </c>
      <c r="L3" s="6" t="s">
        <v>4</v>
      </c>
      <c r="M3" s="38" t="s">
        <v>4</v>
      </c>
      <c r="N3" s="38" t="s">
        <v>4</v>
      </c>
      <c r="P3"/>
      <c r="Q3"/>
      <c r="R3"/>
    </row>
    <row r="4" spans="1:18" s="38" customFormat="1" x14ac:dyDescent="0.25">
      <c r="A4" s="4">
        <v>46044</v>
      </c>
      <c r="B4" s="1" t="s">
        <v>37</v>
      </c>
      <c r="C4" s="2"/>
      <c r="D4" s="2"/>
      <c r="E4" s="2"/>
      <c r="F4" s="2" t="s">
        <v>27</v>
      </c>
      <c r="G4" s="2"/>
      <c r="H4" s="23"/>
      <c r="I4" s="7" t="s">
        <v>4</v>
      </c>
      <c r="J4" s="2" t="s">
        <v>27</v>
      </c>
      <c r="K4" s="20">
        <v>15</v>
      </c>
      <c r="L4" s="6" t="s">
        <v>4</v>
      </c>
      <c r="M4" s="38" t="s">
        <v>4</v>
      </c>
      <c r="N4" s="38" t="s">
        <v>4</v>
      </c>
      <c r="P4"/>
      <c r="Q4"/>
      <c r="R4"/>
    </row>
    <row r="5" spans="1:18" s="38" customFormat="1" x14ac:dyDescent="0.25">
      <c r="A5" s="4">
        <v>46051</v>
      </c>
      <c r="B5" s="1" t="s">
        <v>37</v>
      </c>
      <c r="C5" s="2"/>
      <c r="D5" s="2"/>
      <c r="E5" s="2" t="s">
        <v>2</v>
      </c>
      <c r="F5" s="2"/>
      <c r="G5" s="2"/>
      <c r="H5" s="23" t="s">
        <v>3</v>
      </c>
      <c r="I5" s="7" t="s">
        <v>39</v>
      </c>
      <c r="J5" s="2" t="s">
        <v>2</v>
      </c>
      <c r="K5" s="20">
        <v>15</v>
      </c>
      <c r="L5" s="6" t="s">
        <v>40</v>
      </c>
      <c r="M5" s="38">
        <v>6</v>
      </c>
      <c r="N5" s="38">
        <v>4</v>
      </c>
      <c r="P5"/>
      <c r="Q5"/>
      <c r="R5"/>
    </row>
    <row r="6" spans="1:18" s="38" customFormat="1" x14ac:dyDescent="0.25">
      <c r="A6" s="4">
        <v>46058</v>
      </c>
      <c r="B6" s="1" t="s">
        <v>37</v>
      </c>
      <c r="C6" s="2"/>
      <c r="D6" s="2"/>
      <c r="E6" s="2"/>
      <c r="F6" s="2"/>
      <c r="G6" s="2"/>
      <c r="H6" s="23"/>
      <c r="I6" s="7" t="s">
        <v>4</v>
      </c>
      <c r="J6" s="2" t="s">
        <v>4</v>
      </c>
      <c r="K6" s="20" t="s">
        <v>4</v>
      </c>
      <c r="L6" s="6" t="s">
        <v>4</v>
      </c>
      <c r="M6" s="38" t="s">
        <v>4</v>
      </c>
      <c r="N6" s="38" t="s">
        <v>4</v>
      </c>
      <c r="P6"/>
      <c r="Q6"/>
      <c r="R6"/>
    </row>
    <row r="7" spans="1:18" s="38" customFormat="1" x14ac:dyDescent="0.25">
      <c r="A7" s="4">
        <v>46065</v>
      </c>
      <c r="B7" s="1" t="s">
        <v>37</v>
      </c>
      <c r="C7" s="2"/>
      <c r="D7" s="2"/>
      <c r="E7" s="2"/>
      <c r="F7" s="2"/>
      <c r="G7" s="2"/>
      <c r="H7" s="23"/>
      <c r="I7" s="7" t="s">
        <v>4</v>
      </c>
      <c r="J7" s="2" t="s">
        <v>4</v>
      </c>
      <c r="K7" s="20" t="s">
        <v>4</v>
      </c>
      <c r="L7" s="6" t="s">
        <v>4</v>
      </c>
      <c r="M7" s="38" t="s">
        <v>4</v>
      </c>
      <c r="N7" s="38" t="s">
        <v>4</v>
      </c>
      <c r="P7"/>
      <c r="Q7"/>
      <c r="R7"/>
    </row>
    <row r="8" spans="1:18" s="38" customFormat="1" x14ac:dyDescent="0.25">
      <c r="A8" s="4">
        <v>46072</v>
      </c>
      <c r="B8" s="1" t="s">
        <v>37</v>
      </c>
      <c r="C8" s="2"/>
      <c r="D8" s="2"/>
      <c r="E8" s="2"/>
      <c r="F8" s="2"/>
      <c r="G8" s="2"/>
      <c r="H8" s="23" t="s">
        <v>3</v>
      </c>
      <c r="I8" s="7" t="s">
        <v>4</v>
      </c>
      <c r="J8" s="2" t="s">
        <v>18</v>
      </c>
      <c r="K8" s="20" t="s">
        <v>4</v>
      </c>
      <c r="L8" s="6" t="s">
        <v>4</v>
      </c>
      <c r="M8" s="38" t="s">
        <v>4</v>
      </c>
      <c r="N8" s="38" t="s">
        <v>4</v>
      </c>
      <c r="P8"/>
      <c r="Q8"/>
      <c r="R8"/>
    </row>
    <row r="9" spans="1:18" x14ac:dyDescent="0.25">
      <c r="A9" s="4">
        <v>46079</v>
      </c>
      <c r="B9" s="1" t="s">
        <v>37</v>
      </c>
      <c r="D9" s="2" t="s">
        <v>1</v>
      </c>
      <c r="I9" s="7" t="s">
        <v>4</v>
      </c>
      <c r="J9" s="2" t="s">
        <v>1</v>
      </c>
      <c r="K9" s="20" t="s">
        <v>4</v>
      </c>
      <c r="L9" s="6" t="s">
        <v>41</v>
      </c>
      <c r="M9" s="38">
        <v>2</v>
      </c>
      <c r="N9" s="38">
        <v>2</v>
      </c>
    </row>
    <row r="10" spans="1:18" x14ac:dyDescent="0.25">
      <c r="A10" s="4">
        <v>46086</v>
      </c>
      <c r="B10" s="1" t="s">
        <v>37</v>
      </c>
      <c r="I10" s="7" t="s">
        <v>4</v>
      </c>
      <c r="J10" s="2" t="s">
        <v>4</v>
      </c>
      <c r="K10" s="20" t="s">
        <v>4</v>
      </c>
      <c r="L10" s="6" t="s">
        <v>4</v>
      </c>
      <c r="M10" s="38" t="s">
        <v>4</v>
      </c>
      <c r="N10" s="38" t="s">
        <v>4</v>
      </c>
    </row>
    <row r="11" spans="1:18" x14ac:dyDescent="0.25">
      <c r="A11" s="4">
        <v>46093</v>
      </c>
      <c r="B11" s="1" t="s">
        <v>37</v>
      </c>
      <c r="C11" s="2" t="s">
        <v>0</v>
      </c>
      <c r="H11" s="23" t="s">
        <v>3</v>
      </c>
      <c r="I11" s="7" t="s">
        <v>39</v>
      </c>
      <c r="J11" s="2" t="s">
        <v>0</v>
      </c>
      <c r="K11" s="20" t="s">
        <v>4</v>
      </c>
      <c r="L11" s="6" t="s">
        <v>4</v>
      </c>
      <c r="M11" s="38" t="s">
        <v>4</v>
      </c>
      <c r="N11" s="38" t="s">
        <v>4</v>
      </c>
    </row>
    <row r="12" spans="1:18" x14ac:dyDescent="0.25">
      <c r="A12" s="4">
        <v>46100</v>
      </c>
      <c r="B12" s="1" t="s">
        <v>37</v>
      </c>
      <c r="I12" s="7" t="s">
        <v>4</v>
      </c>
      <c r="J12" s="2" t="s">
        <v>4</v>
      </c>
      <c r="K12" s="20" t="s">
        <v>4</v>
      </c>
      <c r="L12" s="6" t="s">
        <v>4</v>
      </c>
      <c r="M12" s="38" t="s">
        <v>4</v>
      </c>
      <c r="N12" s="38" t="s">
        <v>4</v>
      </c>
    </row>
    <row r="13" spans="1:18" x14ac:dyDescent="0.25">
      <c r="A13" s="4">
        <v>46107</v>
      </c>
      <c r="B13" s="1" t="s">
        <v>37</v>
      </c>
      <c r="I13" s="7" t="s">
        <v>4</v>
      </c>
      <c r="J13" s="2" t="s">
        <v>4</v>
      </c>
      <c r="K13" s="20" t="s">
        <v>4</v>
      </c>
      <c r="L13" s="6" t="s">
        <v>42</v>
      </c>
      <c r="M13" s="38">
        <v>2</v>
      </c>
      <c r="N13" s="38">
        <v>1</v>
      </c>
    </row>
    <row r="14" spans="1:18" x14ac:dyDescent="0.25">
      <c r="A14" s="4">
        <v>46114</v>
      </c>
      <c r="B14" s="1" t="s">
        <v>37</v>
      </c>
      <c r="G14" s="2" t="s">
        <v>17</v>
      </c>
      <c r="H14" s="23" t="s">
        <v>3</v>
      </c>
      <c r="I14" s="7" t="s">
        <v>4</v>
      </c>
      <c r="J14" s="2" t="s">
        <v>20</v>
      </c>
      <c r="K14" s="20">
        <v>16</v>
      </c>
      <c r="L14" s="6" t="s">
        <v>4</v>
      </c>
      <c r="M14" s="38" t="s">
        <v>4</v>
      </c>
      <c r="N14" s="38" t="s">
        <v>4</v>
      </c>
    </row>
    <row r="15" spans="1:18" x14ac:dyDescent="0.25">
      <c r="A15" s="4">
        <v>46121</v>
      </c>
      <c r="B15" s="1" t="s">
        <v>37</v>
      </c>
      <c r="I15" s="7" t="s">
        <v>4</v>
      </c>
      <c r="J15" s="2" t="s">
        <v>4</v>
      </c>
      <c r="K15" s="20" t="s">
        <v>4</v>
      </c>
      <c r="L15" s="6" t="s">
        <v>4</v>
      </c>
      <c r="M15" s="38" t="s">
        <v>4</v>
      </c>
      <c r="N15" s="38" t="s">
        <v>4</v>
      </c>
    </row>
    <row r="16" spans="1:18" x14ac:dyDescent="0.25">
      <c r="A16" s="4">
        <v>46128</v>
      </c>
      <c r="B16" s="1" t="s">
        <v>37</v>
      </c>
      <c r="F16" s="2" t="s">
        <v>27</v>
      </c>
      <c r="I16" s="7" t="s">
        <v>4</v>
      </c>
      <c r="J16" s="2" t="s">
        <v>27</v>
      </c>
      <c r="K16" s="20">
        <v>12</v>
      </c>
      <c r="L16" s="6" t="s">
        <v>4</v>
      </c>
      <c r="M16" s="38" t="s">
        <v>4</v>
      </c>
      <c r="N16" s="38" t="s">
        <v>4</v>
      </c>
    </row>
    <row r="17" spans="1:17" x14ac:dyDescent="0.25">
      <c r="A17" s="4">
        <v>46135</v>
      </c>
      <c r="B17" s="1" t="s">
        <v>37</v>
      </c>
      <c r="E17" s="2" t="s">
        <v>2</v>
      </c>
      <c r="H17" s="23" t="s">
        <v>3</v>
      </c>
      <c r="I17" s="7" t="s">
        <v>39</v>
      </c>
      <c r="J17" s="2" t="s">
        <v>2</v>
      </c>
      <c r="K17" s="20">
        <v>12</v>
      </c>
      <c r="L17" s="6" t="s">
        <v>4</v>
      </c>
      <c r="M17" s="38" t="s">
        <v>4</v>
      </c>
      <c r="N17" s="38" t="s">
        <v>4</v>
      </c>
    </row>
    <row r="18" spans="1:17" x14ac:dyDescent="0.25">
      <c r="A18" s="4">
        <v>46142</v>
      </c>
      <c r="B18" s="1" t="s">
        <v>37</v>
      </c>
      <c r="D18" s="2" t="s">
        <v>1</v>
      </c>
      <c r="I18" s="7" t="s">
        <v>4</v>
      </c>
      <c r="J18" s="2" t="s">
        <v>1</v>
      </c>
      <c r="K18" s="20" t="s">
        <v>4</v>
      </c>
      <c r="L18" s="6" t="s">
        <v>43</v>
      </c>
      <c r="M18" s="38">
        <v>5</v>
      </c>
      <c r="N18" s="38">
        <v>4</v>
      </c>
    </row>
    <row r="19" spans="1:17" ht="15.75" thickBot="1" x14ac:dyDescent="0.3">
      <c r="B19" s="1"/>
      <c r="I19" s="7" t="s">
        <v>4</v>
      </c>
      <c r="J19" s="2" t="s">
        <v>4</v>
      </c>
      <c r="K19" s="6" t="s">
        <v>4</v>
      </c>
    </row>
    <row r="20" spans="1:17" ht="15.75" thickBot="1" x14ac:dyDescent="0.3">
      <c r="A20" s="58" t="s">
        <v>7</v>
      </c>
      <c r="B20" s="59"/>
      <c r="C20" s="59"/>
      <c r="D20" s="59"/>
      <c r="E20" s="59"/>
      <c r="F20" s="59"/>
      <c r="G20" s="59"/>
      <c r="H20" s="59"/>
      <c r="I20" s="44"/>
      <c r="J20" s="44"/>
      <c r="K20" s="45"/>
      <c r="L20" s="46" t="s">
        <v>35</v>
      </c>
      <c r="M20" s="52"/>
      <c r="N20" s="6"/>
      <c r="P20" s="38"/>
      <c r="Q20" s="38"/>
    </row>
    <row r="21" spans="1:17" s="37" customFormat="1" ht="33" customHeight="1" thickBot="1" x14ac:dyDescent="0.3">
      <c r="A21" s="33"/>
      <c r="B21" s="34"/>
      <c r="C21" s="35"/>
      <c r="D21" s="35"/>
      <c r="E21" s="35"/>
      <c r="F21" s="35"/>
      <c r="G21" s="35"/>
      <c r="H21" s="36"/>
      <c r="I21" s="47"/>
      <c r="J21" s="48"/>
      <c r="K21" s="42" t="s">
        <v>36</v>
      </c>
      <c r="L21" s="49" t="s">
        <v>32</v>
      </c>
      <c r="M21" s="50" t="s">
        <v>34</v>
      </c>
      <c r="N21" s="39" t="s">
        <v>25</v>
      </c>
      <c r="O21" s="40" t="s">
        <v>23</v>
      </c>
      <c r="P21" s="41" t="s">
        <v>33</v>
      </c>
    </row>
    <row r="22" spans="1:17" x14ac:dyDescent="0.25">
      <c r="B22" s="1"/>
      <c r="J22" s="2"/>
      <c r="K22" s="20"/>
      <c r="L22" s="43"/>
      <c r="M22" s="51"/>
      <c r="N22" s="6"/>
      <c r="O22" s="38">
        <f>SUM(O24:O74)</f>
        <v>40</v>
      </c>
      <c r="P22" s="38">
        <f>SUM(P24:P74)</f>
        <v>28</v>
      </c>
      <c r="Q22" s="55" t="s">
        <v>26</v>
      </c>
    </row>
    <row r="23" spans="1:17" x14ac:dyDescent="0.25">
      <c r="A23" s="4">
        <f t="shared" ref="A23" si="0">A18+7</f>
        <v>46149</v>
      </c>
      <c r="B23" s="1" t="str">
        <f t="shared" ref="B23:B74" si="1">TEXT(A23,"dddd")</f>
        <v>Thursday</v>
      </c>
      <c r="I23" s="7" t="str">
        <f>IF(AND(D23="F&amp;GP",OR(E23="Community",F23="Estate Management",G23="Highways")),"F&amp;GP followed by ",IF(OR(G23="Highways",AND(C23="",D23="",F23="",E23="")),"",IF(H23="","",IF(AND(H23="Planning",J23&lt;&gt;""),"Planning &amp; Highways (Planning only), followed by ",""))))</f>
        <v/>
      </c>
      <c r="J23" s="2" t="str">
        <f t="shared" ref="J23:J64" si="2">IF(G23&lt;&gt;"","Planning &amp; Highways (Both)",IF(AND(H23&lt;&gt;"",C23="",D23="",F23="",E23=""),"Planning &amp; Highways (Planning only)",IF(AND(D23="F&amp;GP",OR(E23="Community",F23="Estate Management",G23="Highways")),C23&amp;E23&amp;F23,C23&amp;D23&amp;E23&amp;F23)))</f>
        <v/>
      </c>
      <c r="K23" s="20" t="str" cm="1">
        <f t="array" ref="K23">IF(E23&lt;&gt;"",($A23-(_xlfn.XLOOKUP(TRUE,E$1:E22&lt;&gt;"",$A$1:$A22,,,-1)))/7,IF(F23&lt;&gt;"",($A23-(_xlfn.XLOOKUP(TRUE,F$1:F22&lt;&gt;"",$A$1:$A22,,,-1)))/7,IF(G23&lt;&gt;"",($A23-(_xlfn.XLOOKUP(TRUE,G$1:G22&lt;&gt;"",$A$1:$A22,,,-1)))/7,"")))</f>
        <v/>
      </c>
      <c r="L23" s="43" t="str" cm="1">
        <f t="array" ref="L23">IF(H23&lt;&gt;"",($A23-(_xlfn.XLOOKUP(TRUE,H$1:H22&lt;&gt;"",$A$1:$A22,,,-1)))/7,"")</f>
        <v/>
      </c>
      <c r="M23" s="51" t="str">
        <f t="shared" ref="M23:M74" si="3">IF(C23="","",IF(AND(DAY(A23)&gt;8,DAY(A23)&lt;16),"Y","N"))</f>
        <v/>
      </c>
      <c r="N23" s="6"/>
      <c r="P23" s="38"/>
    </row>
    <row r="24" spans="1:17" x14ac:dyDescent="0.25">
      <c r="A24" s="4">
        <f>A23+7</f>
        <v>46156</v>
      </c>
      <c r="B24" s="1" t="str">
        <f t="shared" si="1"/>
        <v>Thursday</v>
      </c>
      <c r="C24" s="2" t="s">
        <v>16</v>
      </c>
      <c r="H24" s="23" t="s">
        <v>3</v>
      </c>
      <c r="I24" s="7" t="str">
        <f t="shared" ref="I24:I74" si="4">IF(AND(D24="F&amp;GP",OR(E24="Community",F24="Estate Management",G24="Highways")),"F&amp;GP followed by ",IF(OR(G24="Highways",AND(C24="",D24="",F24="",E24="")),"",IF(H24="","",IF(AND(H24="Planning",J24&lt;&gt;""),"Planning &amp; Highways (Planning only), followed by ",""))))</f>
        <v xml:space="preserve">Planning &amp; Highways (Planning only), followed by </v>
      </c>
      <c r="J24" s="2" t="str">
        <f t="shared" si="2"/>
        <v>Full (Annual)</v>
      </c>
      <c r="K24" s="20" t="str" cm="1">
        <f t="array" ref="K24">IF(E24&lt;&gt;"",($A24-(_xlfn.XLOOKUP(TRUE,E$1:E23&lt;&gt;"",$A$1:$A23,,,-1)))/7,IF(F24&lt;&gt;"",($A24-(_xlfn.XLOOKUP(TRUE,F$1:F23&lt;&gt;"",$A$1:$A23,,,-1)))/7,IF(G24&lt;&gt;"",($A24-(_xlfn.XLOOKUP(TRUE,G$1:G23&lt;&gt;"",$A$1:$A23,,,-1)))/7,"")))</f>
        <v/>
      </c>
      <c r="L24" s="43" cm="1">
        <f t="array" ref="L24">IF(H24&lt;&gt;"",($A24-(_xlfn.XLOOKUP(TRUE,H$1:H23&lt;&gt;"",$A$1:$A23,,,-1)))/7,"")</f>
        <v>3</v>
      </c>
      <c r="M24" s="51" t="str">
        <f t="shared" si="3"/>
        <v>Y</v>
      </c>
      <c r="N24" s="6" t="str">
        <f t="shared" ref="N24:N74" si="5">IF(MONTH(A24)&lt;&gt;MONTH(A25),TEXT(A24,"mmmm"),"")</f>
        <v/>
      </c>
      <c r="O24" s="38" t="str">
        <f>IF(MONTH(A24)&lt;&gt;MONTH(A25),COUNTIF(C$23:F24,"&lt;&gt;")+COUNTIF(H$23:H24,"&lt;&gt;")-SUM(O$23:O23),"")</f>
        <v/>
      </c>
      <c r="P24" s="38" t="str">
        <f>IF(MONTH(A24)&lt;&gt;MONTH(A25),COUNTIF(J$23:J24,"&lt;&gt;")-COUNTBLANK(J$23:J24)-SUM(P$23:P23),"")</f>
        <v/>
      </c>
    </row>
    <row r="25" spans="1:17" x14ac:dyDescent="0.25">
      <c r="A25" s="4">
        <f t="shared" ref="A25:A74" si="6">A24+7</f>
        <v>46163</v>
      </c>
      <c r="B25" s="1" t="str">
        <f t="shared" si="1"/>
        <v>Thursday</v>
      </c>
      <c r="I25" s="7" t="str">
        <f t="shared" si="4"/>
        <v/>
      </c>
      <c r="J25" s="2" t="str">
        <f t="shared" si="2"/>
        <v/>
      </c>
      <c r="K25" s="20" t="str" cm="1">
        <f t="array" ref="K25">IF(E25&lt;&gt;"",($A25-(_xlfn.XLOOKUP(TRUE,E$1:E24&lt;&gt;"",$A$1:$A24,,,-1)))/7,IF(F25&lt;&gt;"",($A25-(_xlfn.XLOOKUP(TRUE,F$1:F24&lt;&gt;"",$A$1:$A24,,,-1)))/7,IF(G25&lt;&gt;"",($A25-(_xlfn.XLOOKUP(TRUE,G$1:G24&lt;&gt;"",$A$1:$A24,,,-1)))/7,"")))</f>
        <v/>
      </c>
      <c r="L25" s="43" t="str" cm="1">
        <f t="array" ref="L25">IF(H25&lt;&gt;"",($A25-(_xlfn.XLOOKUP(TRUE,H$1:H24&lt;&gt;"",$A$1:$A24,,,-1)))/7,"")</f>
        <v/>
      </c>
      <c r="M25" s="51" t="str">
        <f t="shared" si="3"/>
        <v/>
      </c>
      <c r="N25" s="6" t="str">
        <f t="shared" si="5"/>
        <v/>
      </c>
      <c r="O25" s="38" t="str">
        <f>IF(MONTH(A25)&lt;&gt;MONTH(A26),COUNTIF(C$23:F25,"&lt;&gt;")+COUNTIF(H$23:H25,"&lt;&gt;")-SUM(O$23:O24),"")</f>
        <v/>
      </c>
      <c r="P25" s="38" t="str">
        <f>IF(MONTH(A25)&lt;&gt;MONTH(A26),COUNTIF(J$23:J25,"&lt;&gt;")-COUNTBLANK(J$23:J25)-SUM(P$23:P24),"")</f>
        <v/>
      </c>
    </row>
    <row r="26" spans="1:17" x14ac:dyDescent="0.25">
      <c r="A26" s="4">
        <f t="shared" si="6"/>
        <v>46170</v>
      </c>
      <c r="B26" s="1" t="str">
        <f t="shared" si="1"/>
        <v>Thursday</v>
      </c>
      <c r="D26" s="2" t="s">
        <v>1</v>
      </c>
      <c r="E26" s="2" t="s">
        <v>2</v>
      </c>
      <c r="I26" s="7" t="str">
        <f t="shared" si="4"/>
        <v xml:space="preserve">F&amp;GP followed by </v>
      </c>
      <c r="J26" s="2" t="str">
        <f t="shared" si="2"/>
        <v>Community</v>
      </c>
      <c r="K26" s="20" cm="1">
        <f t="array" ref="K26">IF(E26&lt;&gt;"",($A26-(_xlfn.XLOOKUP(TRUE,E$1:E25&lt;&gt;"",$A$1:$A25,,,-1)))/7,IF(F26&lt;&gt;"",($A26-(_xlfn.XLOOKUP(TRUE,F$1:F25&lt;&gt;"",$A$1:$A25,,,-1)))/7,IF(G26&lt;&gt;"",($A26-(_xlfn.XLOOKUP(TRUE,G$1:G25&lt;&gt;"",$A$1:$A25,,,-1)))/7,"")))</f>
        <v>5</v>
      </c>
      <c r="L26" s="43" t="str" cm="1">
        <f t="array" ref="L26">IF(H26&lt;&gt;"",($A26-(_xlfn.XLOOKUP(TRUE,H$1:H25&lt;&gt;"",$A$1:$A25,,,-1)))/7,"")</f>
        <v/>
      </c>
      <c r="M26" s="51" t="str">
        <f t="shared" si="3"/>
        <v/>
      </c>
      <c r="N26" s="6" t="str">
        <f t="shared" si="5"/>
        <v>May</v>
      </c>
      <c r="O26" s="38">
        <f>IF(MONTH(A26)&lt;&gt;MONTH(A27),COUNTIF(C$23:F26,"&lt;&gt;")+COUNTIF(H$23:H26,"&lt;&gt;")-SUM(O$23:O25),"")</f>
        <v>4</v>
      </c>
      <c r="P26" s="38">
        <f>IF(MONTH(A26)&lt;&gt;MONTH(A27),COUNTIF(J$23:J26,"&lt;&gt;")-COUNTBLANK(J$23:J26)-SUM(P$23:P25),"")</f>
        <v>2</v>
      </c>
    </row>
    <row r="27" spans="1:17" x14ac:dyDescent="0.25">
      <c r="A27" s="4">
        <f t="shared" si="6"/>
        <v>46177</v>
      </c>
      <c r="B27" s="1" t="str">
        <f t="shared" si="1"/>
        <v>Thursday</v>
      </c>
      <c r="H27" s="23" t="s">
        <v>3</v>
      </c>
      <c r="I27" s="7" t="str">
        <f t="shared" si="4"/>
        <v/>
      </c>
      <c r="J27" s="2" t="str">
        <f t="shared" si="2"/>
        <v>Planning &amp; Highways (Planning only)</v>
      </c>
      <c r="K27" s="20" t="str" cm="1">
        <f t="array" ref="K27">IF(E27&lt;&gt;"",($A27-(_xlfn.XLOOKUP(TRUE,E$1:E26&lt;&gt;"",$A$1:$A26,,,-1)))/7,IF(F27&lt;&gt;"",($A27-(_xlfn.XLOOKUP(TRUE,F$1:F26&lt;&gt;"",$A$1:$A26,,,-1)))/7,IF(G27&lt;&gt;"",($A27-(_xlfn.XLOOKUP(TRUE,G$1:G26&lt;&gt;"",$A$1:$A26,,,-1)))/7,"")))</f>
        <v/>
      </c>
      <c r="L27" s="43" cm="1">
        <f t="array" ref="L27">IF(H27&lt;&gt;"",($A27-(_xlfn.XLOOKUP(TRUE,H$1:H26&lt;&gt;"",$A$1:$A26,,,-1)))/7,"")</f>
        <v>3</v>
      </c>
      <c r="M27" s="51" t="str">
        <f t="shared" si="3"/>
        <v/>
      </c>
      <c r="N27" s="6" t="str">
        <f t="shared" si="5"/>
        <v/>
      </c>
      <c r="O27" s="38" t="str">
        <f>IF(MONTH(A27)&lt;&gt;MONTH(A28),COUNTIF(C$23:F27,"&lt;&gt;")+COUNTIF(H$23:H27,"&lt;&gt;")-SUM(O$23:O26),"")</f>
        <v/>
      </c>
      <c r="P27" s="38" t="str">
        <f>IF(MONTH(A27)&lt;&gt;MONTH(A28),COUNTIF(J$23:J27,"&lt;&gt;")-COUNTBLANK(J$23:J27)-SUM(P$23:P26),"")</f>
        <v/>
      </c>
    </row>
    <row r="28" spans="1:17" x14ac:dyDescent="0.25">
      <c r="A28" s="4">
        <f t="shared" si="6"/>
        <v>46184</v>
      </c>
      <c r="B28" s="1" t="str">
        <f t="shared" si="1"/>
        <v>Thursday</v>
      </c>
      <c r="C28" s="2" t="s">
        <v>22</v>
      </c>
      <c r="I28" s="7" t="str">
        <f t="shared" si="4"/>
        <v/>
      </c>
      <c r="J28" s="2" t="str">
        <f t="shared" si="2"/>
        <v>Full (Approval of Accounts)</v>
      </c>
      <c r="K28" s="20" t="str" cm="1">
        <f t="array" ref="K28">IF(E28&lt;&gt;"",($A28-(_xlfn.XLOOKUP(TRUE,E$1:E27&lt;&gt;"",$A$1:$A27,,,-1)))/7,IF(F28&lt;&gt;"",($A28-(_xlfn.XLOOKUP(TRUE,F$1:F27&lt;&gt;"",$A$1:$A27,,,-1)))/7,IF(G28&lt;&gt;"",($A28-(_xlfn.XLOOKUP(TRUE,G$1:G27&lt;&gt;"",$A$1:$A27,,,-1)))/7,"")))</f>
        <v/>
      </c>
      <c r="L28" s="43" t="str" cm="1">
        <f t="array" ref="L28">IF(H28&lt;&gt;"",($A28-(_xlfn.XLOOKUP(TRUE,H$1:H27&lt;&gt;"",$A$1:$A27,,,-1)))/7,"")</f>
        <v/>
      </c>
      <c r="M28" s="51" t="str">
        <f t="shared" si="3"/>
        <v>Y</v>
      </c>
      <c r="N28" s="6" t="str">
        <f t="shared" si="5"/>
        <v/>
      </c>
      <c r="O28" s="38" t="str">
        <f>IF(MONTH(A28)&lt;&gt;MONTH(A29),COUNTIF(C$23:F28,"&lt;&gt;")+COUNTIF(H$23:H28,"&lt;&gt;")-SUM(O$23:O27),"")</f>
        <v/>
      </c>
      <c r="P28" s="38" t="str">
        <f>IF(MONTH(A28)&lt;&gt;MONTH(A29),COUNTIF(J$23:J28,"&lt;&gt;")-COUNTBLANK(J$23:J28)-SUM(P$23:P27),"")</f>
        <v/>
      </c>
    </row>
    <row r="29" spans="1:17" x14ac:dyDescent="0.25">
      <c r="A29" s="4">
        <f t="shared" si="6"/>
        <v>46191</v>
      </c>
      <c r="B29" s="1" t="str">
        <f t="shared" si="1"/>
        <v>Thursday</v>
      </c>
      <c r="I29" s="7" t="str">
        <f t="shared" si="4"/>
        <v/>
      </c>
      <c r="J29" s="2" t="str">
        <f t="shared" si="2"/>
        <v/>
      </c>
      <c r="K29" s="20" t="str" cm="1">
        <f t="array" ref="K29">IF(E29&lt;&gt;"",($A29-(_xlfn.XLOOKUP(TRUE,E$1:E28&lt;&gt;"",$A$1:$A28,,,-1)))/7,IF(F29&lt;&gt;"",($A29-(_xlfn.XLOOKUP(TRUE,F$1:F28&lt;&gt;"",$A$1:$A28,,,-1)))/7,IF(G29&lt;&gt;"",($A29-(_xlfn.XLOOKUP(TRUE,G$1:G28&lt;&gt;"",$A$1:$A28,,,-1)))/7,"")))</f>
        <v/>
      </c>
      <c r="L29" s="43" t="str" cm="1">
        <f t="array" ref="L29">IF(H29&lt;&gt;"",($A29-(_xlfn.XLOOKUP(TRUE,H$1:H28&lt;&gt;"",$A$1:$A28,,,-1)))/7,"")</f>
        <v/>
      </c>
      <c r="M29" s="51" t="str">
        <f t="shared" si="3"/>
        <v/>
      </c>
      <c r="N29" s="6" t="str">
        <f t="shared" si="5"/>
        <v/>
      </c>
      <c r="O29" s="38" t="str">
        <f>IF(MONTH(A29)&lt;&gt;MONTH(A30),COUNTIF(C$23:F29,"&lt;&gt;")+COUNTIF(H$23:H29,"&lt;&gt;")-SUM(O$23:O28),"")</f>
        <v/>
      </c>
      <c r="P29" s="38" t="str">
        <f>IF(MONTH(A29)&lt;&gt;MONTH(A30),COUNTIF(J$23:J29,"&lt;&gt;")-COUNTBLANK(J$23:J29)-SUM(P$23:P28),"")</f>
        <v/>
      </c>
    </row>
    <row r="30" spans="1:17" x14ac:dyDescent="0.25">
      <c r="A30" s="4">
        <f t="shared" si="6"/>
        <v>46198</v>
      </c>
      <c r="B30" s="1" t="str">
        <f t="shared" si="1"/>
        <v>Thursday</v>
      </c>
      <c r="G30" s="2" t="s">
        <v>17</v>
      </c>
      <c r="H30" s="23" t="s">
        <v>3</v>
      </c>
      <c r="I30" s="7" t="str">
        <f t="shared" si="4"/>
        <v/>
      </c>
      <c r="J30" s="2" t="str">
        <f t="shared" si="2"/>
        <v>Planning &amp; Highways (Both)</v>
      </c>
      <c r="K30" s="20" cm="1">
        <f t="array" ref="K30">IF(E30&lt;&gt;"",($A30-(_xlfn.XLOOKUP(TRUE,E$1:E29&lt;&gt;"",$A$1:$A29,,,-1)))/7,IF(F30&lt;&gt;"",($A30-(_xlfn.XLOOKUP(TRUE,F$1:F29&lt;&gt;"",$A$1:$A29,,,-1)))/7,IF(G30&lt;&gt;"",($A30-(_xlfn.XLOOKUP(TRUE,G$1:G29&lt;&gt;"",$A$1:$A29,,,-1)))/7,"")))</f>
        <v>12</v>
      </c>
      <c r="L30" s="43" cm="1">
        <f t="array" ref="L30">IF(H30&lt;&gt;"",($A30-(_xlfn.XLOOKUP(TRUE,H$1:H29&lt;&gt;"",$A$1:$A29,,,-1)))/7,"")</f>
        <v>3</v>
      </c>
      <c r="M30" s="51" t="str">
        <f t="shared" si="3"/>
        <v/>
      </c>
      <c r="N30" s="6" t="str">
        <f t="shared" si="5"/>
        <v>June</v>
      </c>
      <c r="O30" s="38">
        <f>IF(MONTH(A30)&lt;&gt;MONTH(A31),COUNTIF(C$23:F30,"&lt;&gt;")+COUNTIF(H$23:H30,"&lt;&gt;")-SUM(O$23:O29),"")</f>
        <v>3</v>
      </c>
      <c r="P30" s="38">
        <f>IF(MONTH(A30)&lt;&gt;MONTH(A31),COUNTIF(J$23:J30,"&lt;&gt;")-COUNTBLANK(J$23:J30)-SUM(P$23:P29),"")</f>
        <v>3</v>
      </c>
    </row>
    <row r="31" spans="1:17" x14ac:dyDescent="0.25">
      <c r="A31" s="4">
        <f t="shared" si="6"/>
        <v>46205</v>
      </c>
      <c r="B31" s="1" t="str">
        <f t="shared" si="1"/>
        <v>Thursday</v>
      </c>
      <c r="I31" s="7" t="str">
        <f t="shared" si="4"/>
        <v/>
      </c>
      <c r="J31" s="2" t="str">
        <f t="shared" si="2"/>
        <v/>
      </c>
      <c r="K31" s="20" t="str" cm="1">
        <f t="array" ref="K31">IF(E31&lt;&gt;"",($A31-(_xlfn.XLOOKUP(TRUE,E$1:E30&lt;&gt;"",$A$1:$A30,,,-1)))/7,IF(F31&lt;&gt;"",($A31-(_xlfn.XLOOKUP(TRUE,F$1:F30&lt;&gt;"",$A$1:$A30,,,-1)))/7,IF(G31&lt;&gt;"",($A31-(_xlfn.XLOOKUP(TRUE,G$1:G30&lt;&gt;"",$A$1:$A30,,,-1)))/7,"")))</f>
        <v/>
      </c>
      <c r="L31" s="43" t="str" cm="1">
        <f t="array" ref="L31">IF(H31&lt;&gt;"",($A31-(_xlfn.XLOOKUP(TRUE,H$1:H30&lt;&gt;"",$A$1:$A30,,,-1)))/7,"")</f>
        <v/>
      </c>
      <c r="M31" s="51" t="str">
        <f t="shared" si="3"/>
        <v/>
      </c>
      <c r="N31" s="6" t="str">
        <f t="shared" si="5"/>
        <v/>
      </c>
      <c r="O31" s="38" t="str">
        <f>IF(MONTH(A31)&lt;&gt;MONTH(A32),COUNTIF(C$23:F31,"&lt;&gt;")+COUNTIF(H$23:H31,"&lt;&gt;")-SUM(O$23:O30),"")</f>
        <v/>
      </c>
      <c r="P31" s="38" t="str">
        <f>IF(MONTH(A31)&lt;&gt;MONTH(A32),COUNTIF(J$23:J31,"&lt;&gt;")-COUNTBLANK(J$23:J31)-SUM(P$23:P30),"")</f>
        <v/>
      </c>
    </row>
    <row r="32" spans="1:17" x14ac:dyDescent="0.25">
      <c r="A32" s="4">
        <f t="shared" si="6"/>
        <v>46212</v>
      </c>
      <c r="B32" s="1" t="str">
        <f t="shared" si="1"/>
        <v>Thursday</v>
      </c>
      <c r="F32" s="2" t="s">
        <v>27</v>
      </c>
      <c r="I32" s="7" t="str">
        <f t="shared" si="4"/>
        <v/>
      </c>
      <c r="J32" s="2" t="str">
        <f t="shared" si="2"/>
        <v>Estate Management</v>
      </c>
      <c r="K32" s="20" cm="1">
        <f t="array" ref="K32">IF(E32&lt;&gt;"",($A32-(_xlfn.XLOOKUP(TRUE,E$1:E31&lt;&gt;"",$A$1:$A31,,,-1)))/7,IF(F32&lt;&gt;"",($A32-(_xlfn.XLOOKUP(TRUE,F$1:F31&lt;&gt;"",$A$1:$A31,,,-1)))/7,IF(G32&lt;&gt;"",($A32-(_xlfn.XLOOKUP(TRUE,G$1:G31&lt;&gt;"",$A$1:$A31,,,-1)))/7,"")))</f>
        <v>12</v>
      </c>
      <c r="L32" s="43" t="str" cm="1">
        <f t="array" ref="L32">IF(H32&lt;&gt;"",($A32-(_xlfn.XLOOKUP(TRUE,H$1:H31&lt;&gt;"",$A$1:$A31,,,-1)))/7,"")</f>
        <v/>
      </c>
      <c r="M32" s="51" t="str">
        <f t="shared" si="3"/>
        <v/>
      </c>
      <c r="N32" s="6" t="str">
        <f t="shared" si="5"/>
        <v/>
      </c>
      <c r="O32" s="38" t="str">
        <f>IF(MONTH(A32)&lt;&gt;MONTH(A33),COUNTIF(C$23:F32,"&lt;&gt;")+COUNTIF(H$23:H32,"&lt;&gt;")-SUM(O$23:O31),"")</f>
        <v/>
      </c>
      <c r="P32" s="38" t="str">
        <f>IF(MONTH(A32)&lt;&gt;MONTH(A33),COUNTIF(J$23:J32,"&lt;&gt;")-COUNTBLANK(J$23:J32)-SUM(P$23:P31),"")</f>
        <v/>
      </c>
    </row>
    <row r="33" spans="1:16" x14ac:dyDescent="0.25">
      <c r="A33" s="4">
        <f t="shared" si="6"/>
        <v>46219</v>
      </c>
      <c r="B33" s="1" t="str">
        <f t="shared" si="1"/>
        <v>Thursday</v>
      </c>
      <c r="D33" s="2" t="s">
        <v>1</v>
      </c>
      <c r="H33" s="23" t="s">
        <v>3</v>
      </c>
      <c r="I33" s="7" t="str">
        <f t="shared" si="4"/>
        <v xml:space="preserve">Planning &amp; Highways (Planning only), followed by </v>
      </c>
      <c r="J33" s="2" t="str">
        <f t="shared" si="2"/>
        <v>F&amp;GP</v>
      </c>
      <c r="K33" s="20" t="str" cm="1">
        <f t="array" ref="K33">IF(E33&lt;&gt;"",($A33-(_xlfn.XLOOKUP(TRUE,E$1:E32&lt;&gt;"",$A$1:$A32,,,-1)))/7,IF(F33&lt;&gt;"",($A33-(_xlfn.XLOOKUP(TRUE,F$1:F32&lt;&gt;"",$A$1:$A32,,,-1)))/7,IF(G33&lt;&gt;"",($A33-(_xlfn.XLOOKUP(TRUE,G$1:G32&lt;&gt;"",$A$1:$A32,,,-1)))/7,"")))</f>
        <v/>
      </c>
      <c r="L33" s="43" cm="1">
        <f t="array" ref="L33">IF(H33&lt;&gt;"",($A33-(_xlfn.XLOOKUP(TRUE,H$1:H32&lt;&gt;"",$A$1:$A32,,,-1)))/7,"")</f>
        <v>3</v>
      </c>
      <c r="M33" s="51" t="str">
        <f t="shared" si="3"/>
        <v/>
      </c>
      <c r="N33" s="6" t="str">
        <f t="shared" si="5"/>
        <v/>
      </c>
      <c r="O33" s="38" t="str">
        <f>IF(MONTH(A33)&lt;&gt;MONTH(A34),COUNTIF(C$23:F33,"&lt;&gt;")+COUNTIF(H$23:H33,"&lt;&gt;")-SUM(O$23:O32),"")</f>
        <v/>
      </c>
      <c r="P33" s="38" t="str">
        <f>IF(MONTH(A33)&lt;&gt;MONTH(A34),COUNTIF(J$23:J33,"&lt;&gt;")-COUNTBLANK(J$23:J33)-SUM(P$23:P32),"")</f>
        <v/>
      </c>
    </row>
    <row r="34" spans="1:16" x14ac:dyDescent="0.25">
      <c r="A34" s="4">
        <f t="shared" si="6"/>
        <v>46226</v>
      </c>
      <c r="B34" s="1" t="str">
        <f t="shared" si="1"/>
        <v>Thursday</v>
      </c>
      <c r="I34" s="7" t="str">
        <f t="shared" si="4"/>
        <v/>
      </c>
      <c r="J34" s="2" t="str">
        <f t="shared" si="2"/>
        <v/>
      </c>
      <c r="K34" s="20" t="str" cm="1">
        <f t="array" ref="K34">IF(E34&lt;&gt;"",($A34-(_xlfn.XLOOKUP(TRUE,E$1:E33&lt;&gt;"",$A$1:$A33,,,-1)))/7,IF(F34&lt;&gt;"",($A34-(_xlfn.XLOOKUP(TRUE,F$1:F33&lt;&gt;"",$A$1:$A33,,,-1)))/7,IF(G34&lt;&gt;"",($A34-(_xlfn.XLOOKUP(TRUE,G$1:G33&lt;&gt;"",$A$1:$A33,,,-1)))/7,"")))</f>
        <v/>
      </c>
      <c r="L34" s="43" t="str" cm="1">
        <f t="array" ref="L34">IF(H34&lt;&gt;"",($A34-(_xlfn.XLOOKUP(TRUE,H$1:H33&lt;&gt;"",$A$1:$A33,,,-1)))/7,"")</f>
        <v/>
      </c>
      <c r="M34" s="51" t="str">
        <f t="shared" si="3"/>
        <v/>
      </c>
      <c r="N34" s="6" t="str">
        <f t="shared" si="5"/>
        <v/>
      </c>
      <c r="O34" s="38" t="str">
        <f>IF(MONTH(A34)&lt;&gt;MONTH(A35),COUNTIF(C$23:F34,"&lt;&gt;")+COUNTIF(H$23:H34,"&lt;&gt;")-SUM(O$23:O33),"")</f>
        <v/>
      </c>
      <c r="P34" s="38" t="str">
        <f>IF(MONTH(A34)&lt;&gt;MONTH(A35),COUNTIF(J$23:J34,"&lt;&gt;")-COUNTBLANK(J$23:J34)-SUM(P$23:P33),"")</f>
        <v/>
      </c>
    </row>
    <row r="35" spans="1:16" x14ac:dyDescent="0.25">
      <c r="A35" s="4">
        <f t="shared" si="6"/>
        <v>46233</v>
      </c>
      <c r="B35" s="1" t="str">
        <f t="shared" si="1"/>
        <v>Thursday</v>
      </c>
      <c r="C35" s="2" t="s">
        <v>0</v>
      </c>
      <c r="I35" s="7" t="str">
        <f t="shared" si="4"/>
        <v/>
      </c>
      <c r="J35" s="2" t="str">
        <f t="shared" si="2"/>
        <v>Full</v>
      </c>
      <c r="K35" s="20" t="str" cm="1">
        <f t="array" ref="K35">IF(E35&lt;&gt;"",($A35-(_xlfn.XLOOKUP(TRUE,E$1:E34&lt;&gt;"",$A$1:$A34,,,-1)))/7,IF(F35&lt;&gt;"",($A35-(_xlfn.XLOOKUP(TRUE,F$1:F34&lt;&gt;"",$A$1:$A34,,,-1)))/7,IF(G35&lt;&gt;"",($A35-(_xlfn.XLOOKUP(TRUE,G$1:G34&lt;&gt;"",$A$1:$A34,,,-1)))/7,"")))</f>
        <v/>
      </c>
      <c r="L35" s="43" t="str" cm="1">
        <f t="array" ref="L35">IF(H35&lt;&gt;"",($A35-(_xlfn.XLOOKUP(TRUE,H$1:H34&lt;&gt;"",$A$1:$A34,,,-1)))/7,"")</f>
        <v/>
      </c>
      <c r="M35" s="51" t="str">
        <f t="shared" si="3"/>
        <v>N</v>
      </c>
      <c r="N35" s="6" t="str">
        <f t="shared" si="5"/>
        <v>July</v>
      </c>
      <c r="O35" s="38">
        <f>IF(MONTH(A35)&lt;&gt;MONTH(A36),COUNTIF(C$23:F35,"&lt;&gt;")+COUNTIF(H$23:H35,"&lt;&gt;")-SUM(O$23:O34),"")</f>
        <v>4</v>
      </c>
      <c r="P35" s="38">
        <f>IF(MONTH(A35)&lt;&gt;MONTH(A36),COUNTIF(J$23:J35,"&lt;&gt;")-COUNTBLANK(J$23:J35)-SUM(P$23:P34),"")</f>
        <v>3</v>
      </c>
    </row>
    <row r="36" spans="1:16" x14ac:dyDescent="0.25">
      <c r="A36" s="4">
        <f t="shared" si="6"/>
        <v>46240</v>
      </c>
      <c r="B36" s="1" t="str">
        <f t="shared" si="1"/>
        <v>Thursday</v>
      </c>
      <c r="H36" s="23" t="s">
        <v>3</v>
      </c>
      <c r="I36" s="7" t="str">
        <f t="shared" si="4"/>
        <v/>
      </c>
      <c r="J36" s="2" t="str">
        <f t="shared" si="2"/>
        <v>Planning &amp; Highways (Planning only)</v>
      </c>
      <c r="K36" s="20" t="str" cm="1">
        <f t="array" ref="K36">IF(E36&lt;&gt;"",($A36-(_xlfn.XLOOKUP(TRUE,E$1:E35&lt;&gt;"",$A$1:$A35,,,-1)))/7,IF(F36&lt;&gt;"",($A36-(_xlfn.XLOOKUP(TRUE,F$1:F35&lt;&gt;"",$A$1:$A35,,,-1)))/7,IF(G36&lt;&gt;"",($A36-(_xlfn.XLOOKUP(TRUE,G$1:G35&lt;&gt;"",$A$1:$A35,,,-1)))/7,"")))</f>
        <v/>
      </c>
      <c r="L36" s="43" cm="1">
        <f t="array" ref="L36">IF(H36&lt;&gt;"",($A36-(_xlfn.XLOOKUP(TRUE,H$1:H35&lt;&gt;"",$A$1:$A35,,,-1)))/7,"")</f>
        <v>3</v>
      </c>
      <c r="M36" s="51" t="str">
        <f t="shared" si="3"/>
        <v/>
      </c>
      <c r="N36" s="6" t="str">
        <f t="shared" si="5"/>
        <v/>
      </c>
      <c r="O36" s="38" t="str">
        <f>IF(MONTH(A36)&lt;&gt;MONTH(A37),COUNTIF(C$23:F36,"&lt;&gt;")+COUNTIF(H$23:H36,"&lt;&gt;")-SUM(O$23:O35),"")</f>
        <v/>
      </c>
      <c r="P36" s="38" t="str">
        <f>IF(MONTH(A36)&lt;&gt;MONTH(A37),COUNTIF(J$23:J36,"&lt;&gt;")-COUNTBLANK(J$23:J36)-SUM(P$23:P35),"")</f>
        <v/>
      </c>
    </row>
    <row r="37" spans="1:16" x14ac:dyDescent="0.25">
      <c r="A37" s="4">
        <f t="shared" si="6"/>
        <v>46247</v>
      </c>
      <c r="B37" s="1" t="str">
        <f t="shared" si="1"/>
        <v>Thursday</v>
      </c>
      <c r="I37" s="7" t="str">
        <f t="shared" si="4"/>
        <v/>
      </c>
      <c r="J37" s="2" t="str">
        <f t="shared" si="2"/>
        <v/>
      </c>
      <c r="K37" s="20" t="str" cm="1">
        <f t="array" ref="K37">IF(E37&lt;&gt;"",($A37-(_xlfn.XLOOKUP(TRUE,E$1:E36&lt;&gt;"",$A$1:$A36,,,-1)))/7,IF(F37&lt;&gt;"",($A37-(_xlfn.XLOOKUP(TRUE,F$1:F36&lt;&gt;"",$A$1:$A36,,,-1)))/7,IF(G37&lt;&gt;"",($A37-(_xlfn.XLOOKUP(TRUE,G$1:G36&lt;&gt;"",$A$1:$A36,,,-1)))/7,"")))</f>
        <v/>
      </c>
      <c r="L37" s="43" t="str" cm="1">
        <f t="array" ref="L37">IF(H37&lt;&gt;"",($A37-(_xlfn.XLOOKUP(TRUE,H$1:H36&lt;&gt;"",$A$1:$A36,,,-1)))/7,"")</f>
        <v/>
      </c>
      <c r="M37" s="51" t="str">
        <f t="shared" si="3"/>
        <v/>
      </c>
      <c r="N37" s="6" t="str">
        <f t="shared" si="5"/>
        <v/>
      </c>
      <c r="O37" s="38" t="str">
        <f>IF(MONTH(A37)&lt;&gt;MONTH(A38),COUNTIF(C$23:F37,"&lt;&gt;")+COUNTIF(H$23:H37,"&lt;&gt;")-SUM(O$23:O36),"")</f>
        <v/>
      </c>
      <c r="P37" s="38" t="str">
        <f>IF(MONTH(A37)&lt;&gt;MONTH(A38),COUNTIF(J$23:J37,"&lt;&gt;")-COUNTBLANK(J$23:J37)-SUM(P$23:P36),"")</f>
        <v/>
      </c>
    </row>
    <row r="38" spans="1:16" x14ac:dyDescent="0.25">
      <c r="A38" s="4">
        <f t="shared" si="6"/>
        <v>46254</v>
      </c>
      <c r="B38" s="1" t="str">
        <f t="shared" si="1"/>
        <v>Thursday</v>
      </c>
      <c r="I38" s="7" t="str">
        <f t="shared" si="4"/>
        <v/>
      </c>
      <c r="J38" s="2" t="str">
        <f t="shared" si="2"/>
        <v/>
      </c>
      <c r="K38" s="20" t="str" cm="1">
        <f t="array" ref="K38">IF(E38&lt;&gt;"",($A38-(_xlfn.XLOOKUP(TRUE,E$1:E37&lt;&gt;"",$A$1:$A37,,,-1)))/7,IF(F38&lt;&gt;"",($A38-(_xlfn.XLOOKUP(TRUE,F$1:F37&lt;&gt;"",$A$1:$A37,,,-1)))/7,IF(G38&lt;&gt;"",($A38-(_xlfn.XLOOKUP(TRUE,G$1:G37&lt;&gt;"",$A$1:$A37,,,-1)))/7,"")))</f>
        <v/>
      </c>
      <c r="L38" s="43" t="str" cm="1">
        <f t="array" ref="L38">IF(H38&lt;&gt;"",($A38-(_xlfn.XLOOKUP(TRUE,H$1:H37&lt;&gt;"",$A$1:$A37,,,-1)))/7,"")</f>
        <v/>
      </c>
      <c r="M38" s="51" t="str">
        <f t="shared" si="3"/>
        <v/>
      </c>
      <c r="N38" s="6" t="str">
        <f t="shared" si="5"/>
        <v/>
      </c>
      <c r="O38" s="38" t="str">
        <f>IF(MONTH(A38)&lt;&gt;MONTH(A39),COUNTIF(C$23:F38,"&lt;&gt;")+COUNTIF(H$23:H38,"&lt;&gt;")-SUM(O$23:O37),"")</f>
        <v/>
      </c>
      <c r="P38" s="38" t="str">
        <f>IF(MONTH(A38)&lt;&gt;MONTH(A39),COUNTIF(J$23:J38,"&lt;&gt;")-COUNTBLANK(J$23:J38)-SUM(P$23:P37),"")</f>
        <v/>
      </c>
    </row>
    <row r="39" spans="1:16" x14ac:dyDescent="0.25">
      <c r="A39" s="4">
        <f t="shared" si="6"/>
        <v>46261</v>
      </c>
      <c r="B39" s="1" t="str">
        <f t="shared" si="1"/>
        <v>Thursday</v>
      </c>
      <c r="D39" s="2" t="s">
        <v>1</v>
      </c>
      <c r="H39" s="23" t="s">
        <v>3</v>
      </c>
      <c r="I39" s="7" t="str">
        <f t="shared" si="4"/>
        <v xml:space="preserve">Planning &amp; Highways (Planning only), followed by </v>
      </c>
      <c r="J39" s="2" t="str">
        <f t="shared" si="2"/>
        <v>F&amp;GP</v>
      </c>
      <c r="K39" s="20" t="str" cm="1">
        <f t="array" ref="K39">IF(E39&lt;&gt;"",($A39-(_xlfn.XLOOKUP(TRUE,E$1:E38&lt;&gt;"",$A$1:$A38,,,-1)))/7,IF(F39&lt;&gt;"",($A39-(_xlfn.XLOOKUP(TRUE,F$1:F38&lt;&gt;"",$A$1:$A38,,,-1)))/7,IF(G39&lt;&gt;"",($A39-(_xlfn.XLOOKUP(TRUE,G$1:G38&lt;&gt;"",$A$1:$A38,,,-1)))/7,"")))</f>
        <v/>
      </c>
      <c r="L39" s="43" cm="1">
        <f t="array" ref="L39">IF(H39&lt;&gt;"",($A39-(_xlfn.XLOOKUP(TRUE,H$1:H38&lt;&gt;"",$A$1:$A38,,,-1)))/7,"")</f>
        <v>3</v>
      </c>
      <c r="M39" s="51" t="str">
        <f t="shared" si="3"/>
        <v/>
      </c>
      <c r="N39" s="6" t="str">
        <f t="shared" si="5"/>
        <v>August</v>
      </c>
      <c r="O39" s="38">
        <f>IF(MONTH(A39)&lt;&gt;MONTH(A40),COUNTIF(C$23:F39,"&lt;&gt;")+COUNTIF(H$23:H39,"&lt;&gt;")-SUM(O$23:O38),"")</f>
        <v>3</v>
      </c>
      <c r="P39" s="38">
        <f>IF(MONTH(A39)&lt;&gt;MONTH(A40),COUNTIF(J$23:J39,"&lt;&gt;")-COUNTBLANK(J$23:J39)-SUM(P$23:P38),"")</f>
        <v>2</v>
      </c>
    </row>
    <row r="40" spans="1:16" x14ac:dyDescent="0.25">
      <c r="A40" s="4">
        <f t="shared" si="6"/>
        <v>46268</v>
      </c>
      <c r="B40" s="1" t="str">
        <f t="shared" si="1"/>
        <v>Thursday</v>
      </c>
      <c r="E40" s="2" t="s">
        <v>2</v>
      </c>
      <c r="I40" s="7" t="str">
        <f t="shared" si="4"/>
        <v/>
      </c>
      <c r="J40" s="2" t="str">
        <f t="shared" si="2"/>
        <v>Community</v>
      </c>
      <c r="K40" s="20" cm="1">
        <f t="array" ref="K40">IF(E40&lt;&gt;"",($A40-(_xlfn.XLOOKUP(TRUE,E$1:E39&lt;&gt;"",$A$1:$A39,,,-1)))/7,IF(F40&lt;&gt;"",($A40-(_xlfn.XLOOKUP(TRUE,F$1:F39&lt;&gt;"",$A$1:$A39,,,-1)))/7,IF(G40&lt;&gt;"",($A40-(_xlfn.XLOOKUP(TRUE,G$1:G39&lt;&gt;"",$A$1:$A39,,,-1)))/7,"")))</f>
        <v>14</v>
      </c>
      <c r="L40" s="43" t="str" cm="1">
        <f t="array" ref="L40">IF(H40&lt;&gt;"",($A40-(_xlfn.XLOOKUP(TRUE,H$1:H39&lt;&gt;"",$A$1:$A39,,,-1)))/7,"")</f>
        <v/>
      </c>
      <c r="M40" s="51" t="str">
        <f t="shared" si="3"/>
        <v/>
      </c>
      <c r="N40" s="6" t="str">
        <f t="shared" si="5"/>
        <v/>
      </c>
      <c r="O40" s="38" t="str">
        <f>IF(MONTH(A40)&lt;&gt;MONTH(A41),COUNTIF(C$23:F40,"&lt;&gt;")+COUNTIF(H$23:H40,"&lt;&gt;")-SUM(O$23:O39),"")</f>
        <v/>
      </c>
      <c r="P40" s="38" t="str">
        <f>IF(MONTH(A40)&lt;&gt;MONTH(A41),COUNTIF(J$23:J40,"&lt;&gt;")-COUNTBLANK(J$23:J40)-SUM(P$23:P39),"")</f>
        <v/>
      </c>
    </row>
    <row r="41" spans="1:16" x14ac:dyDescent="0.25">
      <c r="A41" s="4">
        <f t="shared" si="6"/>
        <v>46275</v>
      </c>
      <c r="B41" s="1" t="str">
        <f t="shared" si="1"/>
        <v>Thursday</v>
      </c>
      <c r="C41" s="2" t="s">
        <v>0</v>
      </c>
      <c r="I41" s="7" t="str">
        <f t="shared" si="4"/>
        <v/>
      </c>
      <c r="J41" s="2" t="str">
        <f t="shared" si="2"/>
        <v>Full</v>
      </c>
      <c r="K41" s="20" t="str" cm="1">
        <f t="array" ref="K41">IF(E41&lt;&gt;"",($A41-(_xlfn.XLOOKUP(TRUE,E$1:E40&lt;&gt;"",$A$1:$A40,,,-1)))/7,IF(F41&lt;&gt;"",($A41-(_xlfn.XLOOKUP(TRUE,F$1:F40&lt;&gt;"",$A$1:$A40,,,-1)))/7,IF(G41&lt;&gt;"",($A41-(_xlfn.XLOOKUP(TRUE,G$1:G40&lt;&gt;"",$A$1:$A40,,,-1)))/7,"")))</f>
        <v/>
      </c>
      <c r="L41" s="43" t="str" cm="1">
        <f t="array" ref="L41">IF(H41&lt;&gt;"",($A41-(_xlfn.XLOOKUP(TRUE,H$1:H40&lt;&gt;"",$A$1:$A40,,,-1)))/7,"")</f>
        <v/>
      </c>
      <c r="M41" s="51" t="str">
        <f t="shared" si="3"/>
        <v>Y</v>
      </c>
      <c r="N41" s="6" t="str">
        <f t="shared" si="5"/>
        <v/>
      </c>
      <c r="O41" s="38" t="str">
        <f>IF(MONTH(A41)&lt;&gt;MONTH(A42),COUNTIF(C$23:F41,"&lt;&gt;")+COUNTIF(H$23:H41,"&lt;&gt;")-SUM(O$23:O40),"")</f>
        <v/>
      </c>
      <c r="P41" s="38" t="str">
        <f>IF(MONTH(A41)&lt;&gt;MONTH(A42),COUNTIF(J$23:J41,"&lt;&gt;")-COUNTBLANK(J$23:J41)-SUM(P$23:P40),"")</f>
        <v/>
      </c>
    </row>
    <row r="42" spans="1:16" x14ac:dyDescent="0.25">
      <c r="A42" s="4">
        <f t="shared" si="6"/>
        <v>46282</v>
      </c>
      <c r="B42" s="1" t="str">
        <f t="shared" si="1"/>
        <v>Thursday</v>
      </c>
      <c r="G42" s="2" t="s">
        <v>17</v>
      </c>
      <c r="H42" s="23" t="s">
        <v>3</v>
      </c>
      <c r="I42" s="7" t="str">
        <f t="shared" si="4"/>
        <v/>
      </c>
      <c r="J42" s="2" t="str">
        <f t="shared" si="2"/>
        <v>Planning &amp; Highways (Both)</v>
      </c>
      <c r="K42" s="20" cm="1">
        <f t="array" ref="K42">IF(E42&lt;&gt;"",($A42-(_xlfn.XLOOKUP(TRUE,E$1:E41&lt;&gt;"",$A$1:$A41,,,-1)))/7,IF(F42&lt;&gt;"",($A42-(_xlfn.XLOOKUP(TRUE,F$1:F41&lt;&gt;"",$A$1:$A41,,,-1)))/7,IF(G42&lt;&gt;"",($A42-(_xlfn.XLOOKUP(TRUE,G$1:G41&lt;&gt;"",$A$1:$A41,,,-1)))/7,"")))</f>
        <v>12</v>
      </c>
      <c r="L42" s="43" cm="1">
        <f t="array" ref="L42">IF(H42&lt;&gt;"",($A42-(_xlfn.XLOOKUP(TRUE,H$1:H41&lt;&gt;"",$A$1:$A41,,,-1)))/7,"")</f>
        <v>3</v>
      </c>
      <c r="M42" s="51" t="str">
        <f t="shared" si="3"/>
        <v/>
      </c>
      <c r="N42" s="6" t="str">
        <f t="shared" si="5"/>
        <v/>
      </c>
      <c r="O42" s="38" t="str">
        <f>IF(MONTH(A42)&lt;&gt;MONTH(A43),COUNTIF(C$23:F42,"&lt;&gt;")+COUNTIF(H$23:H42,"&lt;&gt;")-SUM(O$23:O41),"")</f>
        <v/>
      </c>
      <c r="P42" s="38" t="str">
        <f>IF(MONTH(A42)&lt;&gt;MONTH(A43),COUNTIF(J$23:J42,"&lt;&gt;")-COUNTBLANK(J$23:J42)-SUM(P$23:P41),"")</f>
        <v/>
      </c>
    </row>
    <row r="43" spans="1:16" x14ac:dyDescent="0.25">
      <c r="A43" s="4">
        <f t="shared" si="6"/>
        <v>46289</v>
      </c>
      <c r="B43" s="1" t="str">
        <f t="shared" si="1"/>
        <v>Thursday</v>
      </c>
      <c r="I43" s="7" t="str">
        <f t="shared" si="4"/>
        <v/>
      </c>
      <c r="J43" s="2" t="str">
        <f t="shared" si="2"/>
        <v/>
      </c>
      <c r="K43" s="20" t="str" cm="1">
        <f t="array" ref="K43">IF(E43&lt;&gt;"",($A43-(_xlfn.XLOOKUP(TRUE,E$1:E42&lt;&gt;"",$A$1:$A42,,,-1)))/7,IF(F43&lt;&gt;"",($A43-(_xlfn.XLOOKUP(TRUE,F$1:F42&lt;&gt;"",$A$1:$A42,,,-1)))/7,IF(G43&lt;&gt;"",($A43-(_xlfn.XLOOKUP(TRUE,G$1:G42&lt;&gt;"",$A$1:$A42,,,-1)))/7,"")))</f>
        <v/>
      </c>
      <c r="L43" s="43" t="str" cm="1">
        <f t="array" ref="L43">IF(H43&lt;&gt;"",($A43-(_xlfn.XLOOKUP(TRUE,H$1:H42&lt;&gt;"",$A$1:$A42,,,-1)))/7,"")</f>
        <v/>
      </c>
      <c r="M43" s="51" t="str">
        <f t="shared" si="3"/>
        <v/>
      </c>
      <c r="N43" s="6" t="str">
        <f t="shared" si="5"/>
        <v>September</v>
      </c>
      <c r="O43" s="38">
        <f>IF(MONTH(A43)&lt;&gt;MONTH(A44),COUNTIF(C$23:F43,"&lt;&gt;")+COUNTIF(H$23:H43,"&lt;&gt;")-SUM(O$23:O42),"")</f>
        <v>3</v>
      </c>
      <c r="P43" s="38">
        <f>IF(MONTH(A43)&lt;&gt;MONTH(A44),COUNTIF(J$23:J43,"&lt;&gt;")-COUNTBLANK(J$23:J43)-SUM(P$23:P42),"")</f>
        <v>3</v>
      </c>
    </row>
    <row r="44" spans="1:16" x14ac:dyDescent="0.25">
      <c r="A44" s="4">
        <f t="shared" si="6"/>
        <v>46296</v>
      </c>
      <c r="B44" s="1" t="str">
        <f t="shared" si="1"/>
        <v>Thursday</v>
      </c>
      <c r="I44" s="7" t="str">
        <f t="shared" si="4"/>
        <v/>
      </c>
      <c r="J44" s="2" t="str">
        <f t="shared" si="2"/>
        <v/>
      </c>
      <c r="K44" s="20" t="str" cm="1">
        <f t="array" ref="K44">IF(E44&lt;&gt;"",($A44-(_xlfn.XLOOKUP(TRUE,E$1:E43&lt;&gt;"",$A$1:$A43,,,-1)))/7,IF(F44&lt;&gt;"",($A44-(_xlfn.XLOOKUP(TRUE,F$1:F43&lt;&gt;"",$A$1:$A43,,,-1)))/7,IF(G44&lt;&gt;"",($A44-(_xlfn.XLOOKUP(TRUE,G$1:G43&lt;&gt;"",$A$1:$A43,,,-1)))/7,"")))</f>
        <v/>
      </c>
      <c r="L44" s="43" t="str" cm="1">
        <f t="array" ref="L44">IF(H44&lt;&gt;"",($A44-(_xlfn.XLOOKUP(TRUE,H$1:H43&lt;&gt;"",$A$1:$A43,,,-1)))/7,"")</f>
        <v/>
      </c>
      <c r="M44" s="51" t="str">
        <f t="shared" si="3"/>
        <v/>
      </c>
      <c r="N44" s="6" t="str">
        <f t="shared" si="5"/>
        <v/>
      </c>
      <c r="O44" s="38" t="str">
        <f>IF(MONTH(A44)&lt;&gt;MONTH(A45),COUNTIF(C$23:F44,"&lt;&gt;")+COUNTIF(H$23:H44,"&lt;&gt;")-SUM(O$23:O43),"")</f>
        <v/>
      </c>
      <c r="P44" s="38" t="str">
        <f>IF(MONTH(A44)&lt;&gt;MONTH(A45),COUNTIF(J$23:J44,"&lt;&gt;")-COUNTBLANK(J$23:J44)-SUM(P$23:P43),"")</f>
        <v/>
      </c>
    </row>
    <row r="45" spans="1:16" x14ac:dyDescent="0.25">
      <c r="A45" s="4">
        <f t="shared" si="6"/>
        <v>46303</v>
      </c>
      <c r="B45" s="1" t="str">
        <f t="shared" si="1"/>
        <v>Thursday</v>
      </c>
      <c r="F45" s="2" t="s">
        <v>27</v>
      </c>
      <c r="H45" s="23" t="s">
        <v>3</v>
      </c>
      <c r="I45" s="7" t="str">
        <f t="shared" si="4"/>
        <v xml:space="preserve">Planning &amp; Highways (Planning only), followed by </v>
      </c>
      <c r="J45" s="2" t="str">
        <f t="shared" si="2"/>
        <v>Estate Management</v>
      </c>
      <c r="K45" s="20" cm="1">
        <f t="array" ref="K45">IF(E45&lt;&gt;"",($A45-(_xlfn.XLOOKUP(TRUE,E$1:E44&lt;&gt;"",$A$1:$A44,,,-1)))/7,IF(F45&lt;&gt;"",($A45-(_xlfn.XLOOKUP(TRUE,F$1:F44&lt;&gt;"",$A$1:$A44,,,-1)))/7,IF(G45&lt;&gt;"",($A45-(_xlfn.XLOOKUP(TRUE,G$1:G44&lt;&gt;"",$A$1:$A44,,,-1)))/7,"")))</f>
        <v>13</v>
      </c>
      <c r="L45" s="43" cm="1">
        <f t="array" ref="L45">IF(H45&lt;&gt;"",($A45-(_xlfn.XLOOKUP(TRUE,H$1:H44&lt;&gt;"",$A$1:$A44,,,-1)))/7,"")</f>
        <v>3</v>
      </c>
      <c r="M45" s="51" t="str">
        <f t="shared" si="3"/>
        <v/>
      </c>
      <c r="N45" s="6" t="str">
        <f t="shared" si="5"/>
        <v/>
      </c>
      <c r="O45" s="38" t="str">
        <f>IF(MONTH(A45)&lt;&gt;MONTH(A46),COUNTIF(C$23:F45,"&lt;&gt;")+COUNTIF(H$23:H45,"&lt;&gt;")-SUM(O$23:O44),"")</f>
        <v/>
      </c>
      <c r="P45" s="38" t="str">
        <f>IF(MONTH(A45)&lt;&gt;MONTH(A46),COUNTIF(J$23:J45,"&lt;&gt;")-COUNTBLANK(J$23:J45)-SUM(P$23:P44),"")</f>
        <v/>
      </c>
    </row>
    <row r="46" spans="1:16" x14ac:dyDescent="0.25">
      <c r="A46" s="4">
        <f t="shared" si="6"/>
        <v>46310</v>
      </c>
      <c r="B46" s="1" t="str">
        <f t="shared" si="1"/>
        <v>Thursday</v>
      </c>
      <c r="I46" s="7" t="str">
        <f t="shared" si="4"/>
        <v/>
      </c>
      <c r="J46" s="2" t="str">
        <f t="shared" si="2"/>
        <v/>
      </c>
      <c r="K46" s="20" t="str" cm="1">
        <f t="array" ref="K46">IF(E46&lt;&gt;"",($A46-(_xlfn.XLOOKUP(TRUE,E$1:E45&lt;&gt;"",$A$1:$A45,,,-1)))/7,IF(F46&lt;&gt;"",($A46-(_xlfn.XLOOKUP(TRUE,F$1:F45&lt;&gt;"",$A$1:$A45,,,-1)))/7,IF(G46&lt;&gt;"",($A46-(_xlfn.XLOOKUP(TRUE,G$1:G45&lt;&gt;"",$A$1:$A45,,,-1)))/7,"")))</f>
        <v/>
      </c>
      <c r="L46" s="43" t="str" cm="1">
        <f t="array" ref="L46">IF(H46&lt;&gt;"",($A46-(_xlfn.XLOOKUP(TRUE,H$1:H45&lt;&gt;"",$A$1:$A45,,,-1)))/7,"")</f>
        <v/>
      </c>
      <c r="M46" s="51" t="str">
        <f t="shared" si="3"/>
        <v/>
      </c>
      <c r="N46" s="6" t="str">
        <f t="shared" si="5"/>
        <v/>
      </c>
      <c r="O46" s="38" t="str">
        <f>IF(MONTH(A46)&lt;&gt;MONTH(A47),COUNTIF(C$23:F46,"&lt;&gt;")+COUNTIF(H$23:H46,"&lt;&gt;")-SUM(O$23:O45),"")</f>
        <v/>
      </c>
      <c r="P46" s="38" t="str">
        <f>IF(MONTH(A46)&lt;&gt;MONTH(A47),COUNTIF(J$23:J46,"&lt;&gt;")-COUNTBLANK(J$23:J46)-SUM(P$23:P45),"")</f>
        <v/>
      </c>
    </row>
    <row r="47" spans="1:16" x14ac:dyDescent="0.25">
      <c r="A47" s="4">
        <f t="shared" si="6"/>
        <v>46317</v>
      </c>
      <c r="B47" s="1" t="str">
        <f t="shared" si="1"/>
        <v>Thursday</v>
      </c>
      <c r="I47" s="7" t="str">
        <f t="shared" si="4"/>
        <v/>
      </c>
      <c r="J47" s="2" t="str">
        <f t="shared" si="2"/>
        <v/>
      </c>
      <c r="K47" s="20" t="str" cm="1">
        <f t="array" ref="K47">IF(E47&lt;&gt;"",($A47-(_xlfn.XLOOKUP(TRUE,E$1:E46&lt;&gt;"",$A$1:$A46,,,-1)))/7,IF(F47&lt;&gt;"",($A47-(_xlfn.XLOOKUP(TRUE,F$1:F46&lt;&gt;"",$A$1:$A46,,,-1)))/7,IF(G47&lt;&gt;"",($A47-(_xlfn.XLOOKUP(TRUE,G$1:G46&lt;&gt;"",$A$1:$A46,,,-1)))/7,"")))</f>
        <v/>
      </c>
      <c r="L47" s="43" t="str" cm="1">
        <f t="array" ref="L47">IF(H47&lt;&gt;"",($A47-(_xlfn.XLOOKUP(TRUE,H$1:H46&lt;&gt;"",$A$1:$A46,,,-1)))/7,"")</f>
        <v/>
      </c>
      <c r="M47" s="51" t="str">
        <f t="shared" si="3"/>
        <v/>
      </c>
      <c r="N47" s="6" t="str">
        <f t="shared" si="5"/>
        <v/>
      </c>
      <c r="O47" s="38" t="str">
        <f>IF(MONTH(A47)&lt;&gt;MONTH(A48),COUNTIF(C$23:F47,"&lt;&gt;")+COUNTIF(H$23:H47,"&lt;&gt;")-SUM(O$23:O46),"")</f>
        <v/>
      </c>
      <c r="P47" s="38" t="str">
        <f>IF(MONTH(A47)&lt;&gt;MONTH(A48),COUNTIF(J$23:J47,"&lt;&gt;")-COUNTBLANK(J$23:J47)-SUM(P$23:P46),"")</f>
        <v/>
      </c>
    </row>
    <row r="48" spans="1:16" x14ac:dyDescent="0.25">
      <c r="A48" s="4">
        <f t="shared" si="6"/>
        <v>46324</v>
      </c>
      <c r="B48" s="1" t="str">
        <f t="shared" si="1"/>
        <v>Thursday</v>
      </c>
      <c r="D48" s="2" t="s">
        <v>1</v>
      </c>
      <c r="H48" s="23" t="s">
        <v>3</v>
      </c>
      <c r="I48" s="7" t="str">
        <f t="shared" si="4"/>
        <v xml:space="preserve">Planning &amp; Highways (Planning only), followed by </v>
      </c>
      <c r="J48" s="2" t="str">
        <f t="shared" si="2"/>
        <v>F&amp;GP</v>
      </c>
      <c r="K48" s="20" t="str" cm="1">
        <f t="array" ref="K48">IF(E48&lt;&gt;"",($A48-(_xlfn.XLOOKUP(TRUE,E$1:E47&lt;&gt;"",$A$1:$A47,,,-1)))/7,IF(F48&lt;&gt;"",($A48-(_xlfn.XLOOKUP(TRUE,F$1:F47&lt;&gt;"",$A$1:$A47,,,-1)))/7,IF(G48&lt;&gt;"",($A48-(_xlfn.XLOOKUP(TRUE,G$1:G47&lt;&gt;"",$A$1:$A47,,,-1)))/7,"")))</f>
        <v/>
      </c>
      <c r="L48" s="43" cm="1">
        <f t="array" ref="L48">IF(H48&lt;&gt;"",($A48-(_xlfn.XLOOKUP(TRUE,H$1:H47&lt;&gt;"",$A$1:$A47,,,-1)))/7,"")</f>
        <v>3</v>
      </c>
      <c r="M48" s="51" t="str">
        <f t="shared" si="3"/>
        <v/>
      </c>
      <c r="N48" s="6" t="str">
        <f t="shared" si="5"/>
        <v>October</v>
      </c>
      <c r="O48" s="38">
        <f>IF(MONTH(A48)&lt;&gt;MONTH(A49),COUNTIF(C$23:F48,"&lt;&gt;")+COUNTIF(H$23:H48,"&lt;&gt;")-SUM(O$23:O47),"")</f>
        <v>4</v>
      </c>
      <c r="P48" s="38">
        <f>IF(MONTH(A48)&lt;&gt;MONTH(A49),COUNTIF(J$23:J48,"&lt;&gt;")-COUNTBLANK(J$23:J48)-SUM(P$23:P47),"")</f>
        <v>2</v>
      </c>
    </row>
    <row r="49" spans="1:16" x14ac:dyDescent="0.25">
      <c r="A49" s="4">
        <f t="shared" si="6"/>
        <v>46331</v>
      </c>
      <c r="B49" s="1" t="str">
        <f t="shared" si="1"/>
        <v>Thursday</v>
      </c>
      <c r="I49" s="7" t="str">
        <f t="shared" si="4"/>
        <v/>
      </c>
      <c r="J49" s="2" t="str">
        <f t="shared" si="2"/>
        <v/>
      </c>
      <c r="K49" s="20" t="str" cm="1">
        <f t="array" ref="K49">IF(E49&lt;&gt;"",($A49-(_xlfn.XLOOKUP(TRUE,E$1:E48&lt;&gt;"",$A$1:$A48,,,-1)))/7,IF(F49&lt;&gt;"",($A49-(_xlfn.XLOOKUP(TRUE,F$1:F48&lt;&gt;"",$A$1:$A48,,,-1)))/7,IF(G49&lt;&gt;"",($A49-(_xlfn.XLOOKUP(TRUE,G$1:G48&lt;&gt;"",$A$1:$A48,,,-1)))/7,"")))</f>
        <v/>
      </c>
      <c r="L49" s="43" t="str" cm="1">
        <f t="array" ref="L49">IF(H49&lt;&gt;"",($A49-(_xlfn.XLOOKUP(TRUE,H$1:H48&lt;&gt;"",$A$1:$A48,,,-1)))/7,"")</f>
        <v/>
      </c>
      <c r="M49" s="51" t="str">
        <f t="shared" si="3"/>
        <v/>
      </c>
      <c r="N49" s="6" t="str">
        <f t="shared" si="5"/>
        <v/>
      </c>
      <c r="O49" s="38" t="str">
        <f>IF(MONTH(A49)&lt;&gt;MONTH(A50),COUNTIF(C$23:F49,"&lt;&gt;")+COUNTIF(H$23:H49,"&lt;&gt;")-SUM(O$23:O48),"")</f>
        <v/>
      </c>
      <c r="P49" s="38" t="str">
        <f>IF(MONTH(A49)&lt;&gt;MONTH(A50),COUNTIF(J$23:J49,"&lt;&gt;")-COUNTBLANK(J$23:J49)-SUM(P$23:P48),"")</f>
        <v/>
      </c>
    </row>
    <row r="50" spans="1:16" x14ac:dyDescent="0.25">
      <c r="A50" s="4">
        <f t="shared" si="6"/>
        <v>46338</v>
      </c>
      <c r="B50" s="1" t="str">
        <f t="shared" si="1"/>
        <v>Thursday</v>
      </c>
      <c r="C50" s="2" t="s">
        <v>0</v>
      </c>
      <c r="I50" s="7" t="str">
        <f t="shared" si="4"/>
        <v/>
      </c>
      <c r="J50" s="2" t="str">
        <f t="shared" si="2"/>
        <v>Full</v>
      </c>
      <c r="K50" s="20" t="str" cm="1">
        <f t="array" ref="K50">IF(E50&lt;&gt;"",($A50-(_xlfn.XLOOKUP(TRUE,E$1:E49&lt;&gt;"",$A$1:$A49,,,-1)))/7,IF(F50&lt;&gt;"",($A50-(_xlfn.XLOOKUP(TRUE,F$1:F49&lt;&gt;"",$A$1:$A49,,,-1)))/7,IF(G50&lt;&gt;"",($A50-(_xlfn.XLOOKUP(TRUE,G$1:G49&lt;&gt;"",$A$1:$A49,,,-1)))/7,"")))</f>
        <v/>
      </c>
      <c r="L50" s="43" t="str" cm="1">
        <f t="array" ref="L50">IF(H50&lt;&gt;"",($A50-(_xlfn.XLOOKUP(TRUE,H$1:H49&lt;&gt;"",$A$1:$A49,,,-1)))/7,"")</f>
        <v/>
      </c>
      <c r="M50" s="51" t="str">
        <f t="shared" si="3"/>
        <v>Y</v>
      </c>
      <c r="N50" s="6" t="str">
        <f t="shared" si="5"/>
        <v/>
      </c>
      <c r="O50" s="38" t="str">
        <f>IF(MONTH(A50)&lt;&gt;MONTH(A51),COUNTIF(C$23:F50,"&lt;&gt;")+COUNTIF(H$23:H50,"&lt;&gt;")-SUM(O$23:O49),"")</f>
        <v/>
      </c>
      <c r="P50" s="38" t="str">
        <f>IF(MONTH(A50)&lt;&gt;MONTH(A51),COUNTIF(J$23:J50,"&lt;&gt;")-COUNTBLANK(J$23:J50)-SUM(P$23:P49),"")</f>
        <v/>
      </c>
    </row>
    <row r="51" spans="1:16" x14ac:dyDescent="0.25">
      <c r="A51" s="4">
        <f t="shared" si="6"/>
        <v>46345</v>
      </c>
      <c r="B51" s="1" t="str">
        <f t="shared" si="1"/>
        <v>Thursday</v>
      </c>
      <c r="E51" s="2" t="s">
        <v>2</v>
      </c>
      <c r="H51" s="23" t="s">
        <v>3</v>
      </c>
      <c r="I51" s="7" t="str">
        <f t="shared" si="4"/>
        <v xml:space="preserve">Planning &amp; Highways (Planning only), followed by </v>
      </c>
      <c r="J51" s="2" t="str">
        <f t="shared" si="2"/>
        <v>Community</v>
      </c>
      <c r="K51" s="20" cm="1">
        <f t="array" ref="K51">IF(E51&lt;&gt;"",($A51-(_xlfn.XLOOKUP(TRUE,E$1:E50&lt;&gt;"",$A$1:$A50,,,-1)))/7,IF(F51&lt;&gt;"",($A51-(_xlfn.XLOOKUP(TRUE,F$1:F50&lt;&gt;"",$A$1:$A50,,,-1)))/7,IF(G51&lt;&gt;"",($A51-(_xlfn.XLOOKUP(TRUE,G$1:G50&lt;&gt;"",$A$1:$A50,,,-1)))/7,"")))</f>
        <v>11</v>
      </c>
      <c r="L51" s="43" cm="1">
        <f t="array" ref="L51">IF(H51&lt;&gt;"",($A51-(_xlfn.XLOOKUP(TRUE,H$1:H50&lt;&gt;"",$A$1:$A50,,,-1)))/7,"")</f>
        <v>3</v>
      </c>
      <c r="M51" s="51" t="str">
        <f t="shared" si="3"/>
        <v/>
      </c>
      <c r="N51" s="6" t="str">
        <f t="shared" si="5"/>
        <v/>
      </c>
      <c r="O51" s="38" t="str">
        <f>IF(MONTH(A51)&lt;&gt;MONTH(A52),COUNTIF(C$23:F51,"&lt;&gt;")+COUNTIF(H$23:H51,"&lt;&gt;")-SUM(O$23:O50),"")</f>
        <v/>
      </c>
      <c r="P51" s="38" t="str">
        <f>IF(MONTH(A51)&lt;&gt;MONTH(A52),COUNTIF(J$23:J51,"&lt;&gt;")-COUNTBLANK(J$23:J51)-SUM(P$23:P50),"")</f>
        <v/>
      </c>
    </row>
    <row r="52" spans="1:16" x14ac:dyDescent="0.25">
      <c r="A52" s="4">
        <f t="shared" si="6"/>
        <v>46352</v>
      </c>
      <c r="B52" s="1" t="str">
        <f t="shared" si="1"/>
        <v>Thursday</v>
      </c>
      <c r="D52" s="2" t="s">
        <v>46</v>
      </c>
      <c r="I52" s="7" t="str">
        <f t="shared" si="4"/>
        <v/>
      </c>
      <c r="J52" s="2" t="str">
        <f t="shared" si="2"/>
        <v>F&amp;GP (Draft Budget)</v>
      </c>
      <c r="K52" s="20" t="str" cm="1">
        <f t="array" ref="K52">IF(E52&lt;&gt;"",($A52-(_xlfn.XLOOKUP(TRUE,E$1:E51&lt;&gt;"",$A$1:$A51,,,-1)))/7,IF(F52&lt;&gt;"",($A52-(_xlfn.XLOOKUP(TRUE,F$1:F51&lt;&gt;"",$A$1:$A51,,,-1)))/7,IF(G52&lt;&gt;"",($A52-(_xlfn.XLOOKUP(TRUE,G$1:G51&lt;&gt;"",$A$1:$A51,,,-1)))/7,"")))</f>
        <v/>
      </c>
      <c r="L52" s="43" t="str" cm="1">
        <f t="array" ref="L52">IF(H52&lt;&gt;"",($A52-(_xlfn.XLOOKUP(TRUE,H$1:H51&lt;&gt;"",$A$1:$A51,,,-1)))/7,"")</f>
        <v/>
      </c>
      <c r="M52" s="51" t="str">
        <f t="shared" si="3"/>
        <v/>
      </c>
      <c r="N52" s="6" t="str">
        <f t="shared" si="5"/>
        <v>November</v>
      </c>
      <c r="O52" s="38">
        <f>IF(MONTH(A52)&lt;&gt;MONTH(A53),COUNTIF(C$23:F52,"&lt;&gt;")+COUNTIF(H$23:H52,"&lt;&gt;")-SUM(O$23:O51),"")</f>
        <v>4</v>
      </c>
      <c r="P52" s="38">
        <f>IF(MONTH(A52)&lt;&gt;MONTH(A53),COUNTIF(J$23:J52,"&lt;&gt;")-COUNTBLANK(J$23:J52)-SUM(P$23:P51),"")</f>
        <v>3</v>
      </c>
    </row>
    <row r="53" spans="1:16" x14ac:dyDescent="0.25">
      <c r="A53" s="4">
        <f t="shared" si="6"/>
        <v>46359</v>
      </c>
      <c r="B53" s="1" t="str">
        <f t="shared" si="1"/>
        <v>Thursday</v>
      </c>
      <c r="I53" s="7" t="str">
        <f t="shared" si="4"/>
        <v/>
      </c>
      <c r="J53" s="2" t="str">
        <f t="shared" si="2"/>
        <v/>
      </c>
      <c r="K53" s="20" t="str" cm="1">
        <f t="array" ref="K53">IF(E53&lt;&gt;"",($A53-(_xlfn.XLOOKUP(TRUE,E$1:E52&lt;&gt;"",$A$1:$A52,,,-1)))/7,IF(F53&lt;&gt;"",($A53-(_xlfn.XLOOKUP(TRUE,F$1:F52&lt;&gt;"",$A$1:$A52,,,-1)))/7,IF(G53&lt;&gt;"",($A53-(_xlfn.XLOOKUP(TRUE,G$1:G52&lt;&gt;"",$A$1:$A52,,,-1)))/7,"")))</f>
        <v/>
      </c>
      <c r="L53" s="43" t="str" cm="1">
        <f t="array" ref="L53">IF(H53&lt;&gt;"",($A53-(_xlfn.XLOOKUP(TRUE,H$1:H52&lt;&gt;"",$A$1:$A52,,,-1)))/7,"")</f>
        <v/>
      </c>
      <c r="M53" s="51" t="str">
        <f t="shared" si="3"/>
        <v/>
      </c>
      <c r="N53" s="6" t="str">
        <f t="shared" si="5"/>
        <v/>
      </c>
      <c r="O53" s="38" t="str">
        <f>IF(MONTH(A53)&lt;&gt;MONTH(A54),COUNTIF(C$23:F53,"&lt;&gt;")+COUNTIF(H$23:H53,"&lt;&gt;")-SUM(O$23:O52),"")</f>
        <v/>
      </c>
      <c r="P53" s="38" t="str">
        <f>IF(MONTH(A53)&lt;&gt;MONTH(A54),COUNTIF(J$23:J53,"&lt;&gt;")-COUNTBLANK(J$23:J53)-SUM(P$23:P52),"")</f>
        <v/>
      </c>
    </row>
    <row r="54" spans="1:16" x14ac:dyDescent="0.25">
      <c r="A54" s="4">
        <f t="shared" si="6"/>
        <v>46366</v>
      </c>
      <c r="B54" s="1" t="str">
        <f t="shared" si="1"/>
        <v>Thursday</v>
      </c>
      <c r="G54" s="2" t="s">
        <v>17</v>
      </c>
      <c r="H54" s="23" t="s">
        <v>3</v>
      </c>
      <c r="I54" s="7" t="str">
        <f t="shared" si="4"/>
        <v/>
      </c>
      <c r="J54" s="2" t="str">
        <f t="shared" si="2"/>
        <v>Planning &amp; Highways (Both)</v>
      </c>
      <c r="K54" s="20" cm="1">
        <f t="array" ref="K54">IF(E54&lt;&gt;"",($A54-(_xlfn.XLOOKUP(TRUE,E$1:E53&lt;&gt;"",$A$1:$A53,,,-1)))/7,IF(F54&lt;&gt;"",($A54-(_xlfn.XLOOKUP(TRUE,F$1:F53&lt;&gt;"",$A$1:$A53,,,-1)))/7,IF(G54&lt;&gt;"",($A54-(_xlfn.XLOOKUP(TRUE,G$1:G53&lt;&gt;"",$A$1:$A53,,,-1)))/7,"")))</f>
        <v>12</v>
      </c>
      <c r="L54" s="43" cm="1">
        <f t="array" ref="L54">IF(H54&lt;&gt;"",($A54-(_xlfn.XLOOKUP(TRUE,H$1:H53&lt;&gt;"",$A$1:$A53,,,-1)))/7,"")</f>
        <v>3</v>
      </c>
      <c r="M54" s="51" t="str">
        <f t="shared" si="3"/>
        <v/>
      </c>
      <c r="N54" s="6" t="str">
        <f t="shared" si="5"/>
        <v/>
      </c>
      <c r="O54" s="38" t="str">
        <f>IF(MONTH(A54)&lt;&gt;MONTH(A55),COUNTIF(C$23:F54,"&lt;&gt;")+COUNTIF(H$23:H54,"&lt;&gt;")-SUM(O$23:O53),"")</f>
        <v/>
      </c>
      <c r="P54" s="38" t="str">
        <f>IF(MONTH(A54)&lt;&gt;MONTH(A55),COUNTIF(J$23:J54,"&lt;&gt;")-COUNTBLANK(J$23:J54)-SUM(P$23:P53),"")</f>
        <v/>
      </c>
    </row>
    <row r="55" spans="1:16" x14ac:dyDescent="0.25">
      <c r="A55" s="4">
        <f t="shared" si="6"/>
        <v>46373</v>
      </c>
      <c r="B55" s="1" t="str">
        <f t="shared" si="1"/>
        <v>Thursday</v>
      </c>
      <c r="I55" s="7" t="str">
        <f t="shared" si="4"/>
        <v/>
      </c>
      <c r="J55" s="2" t="str">
        <f t="shared" si="2"/>
        <v/>
      </c>
      <c r="K55" s="20" t="str" cm="1">
        <f t="array" ref="K55">IF(E55&lt;&gt;"",($A55-(_xlfn.XLOOKUP(TRUE,E$1:E54&lt;&gt;"",$A$1:$A54,,,-1)))/7,IF(F55&lt;&gt;"",($A55-(_xlfn.XLOOKUP(TRUE,F$1:F54&lt;&gt;"",$A$1:$A54,,,-1)))/7,IF(G55&lt;&gt;"",($A55-(_xlfn.XLOOKUP(TRUE,G$1:G54&lt;&gt;"",$A$1:$A54,,,-1)))/7,"")))</f>
        <v/>
      </c>
      <c r="L55" s="43" t="str" cm="1">
        <f t="array" ref="L55">IF(H55&lt;&gt;"",($A55-(_xlfn.XLOOKUP(TRUE,H$1:H54&lt;&gt;"",$A$1:$A54,,,-1)))/7,"")</f>
        <v/>
      </c>
      <c r="M55" s="51" t="str">
        <f t="shared" si="3"/>
        <v/>
      </c>
      <c r="N55" s="6" t="str">
        <f t="shared" si="5"/>
        <v/>
      </c>
      <c r="O55" s="38" t="str">
        <f>IF(MONTH(A55)&lt;&gt;MONTH(A56),COUNTIF(C$23:F55,"&lt;&gt;")+COUNTIF(H$23:H55,"&lt;&gt;")-SUM(O$23:O54),"")</f>
        <v/>
      </c>
      <c r="P55" s="38" t="str">
        <f>IF(MONTH(A55)&lt;&gt;MONTH(A56),COUNTIF(J$23:J55,"&lt;&gt;")-COUNTBLANK(J$23:J55)-SUM(P$23:P54),"")</f>
        <v/>
      </c>
    </row>
    <row r="56" spans="1:16" x14ac:dyDescent="0.25">
      <c r="A56" s="4">
        <f t="shared" si="6"/>
        <v>46380</v>
      </c>
      <c r="B56" s="1" t="str">
        <f t="shared" si="1"/>
        <v>Thursday</v>
      </c>
      <c r="I56" s="7" t="str">
        <f t="shared" si="4"/>
        <v/>
      </c>
      <c r="J56" s="2" t="str">
        <f t="shared" si="2"/>
        <v/>
      </c>
      <c r="K56" s="20" t="str" cm="1">
        <f t="array" ref="K56">IF(E56&lt;&gt;"",($A56-(_xlfn.XLOOKUP(TRUE,E$1:E55&lt;&gt;"",$A$1:$A55,,,-1)))/7,IF(F56&lt;&gt;"",($A56-(_xlfn.XLOOKUP(TRUE,F$1:F55&lt;&gt;"",$A$1:$A55,,,-1)))/7,IF(G56&lt;&gt;"",($A56-(_xlfn.XLOOKUP(TRUE,G$1:G55&lt;&gt;"",$A$1:$A55,,,-1)))/7,"")))</f>
        <v/>
      </c>
      <c r="L56" s="43" t="str" cm="1">
        <f t="array" ref="L56">IF(H56&lt;&gt;"",($A56-(_xlfn.XLOOKUP(TRUE,H$1:H55&lt;&gt;"",$A$1:$A55,,,-1)))/7,"")</f>
        <v/>
      </c>
      <c r="M56" s="51" t="str">
        <f t="shared" si="3"/>
        <v/>
      </c>
      <c r="N56" s="6" t="str">
        <f t="shared" si="5"/>
        <v/>
      </c>
      <c r="O56" s="38" t="str">
        <f>IF(MONTH(A56)&lt;&gt;MONTH(A57),COUNTIF(C$23:F56,"&lt;&gt;")+COUNTIF(H$23:H56,"&lt;&gt;")-SUM(O$23:O55),"")</f>
        <v/>
      </c>
      <c r="P56" s="38" t="str">
        <f>IF(MONTH(A56)&lt;&gt;MONTH(A57),COUNTIF(J$23:J56,"&lt;&gt;")-COUNTBLANK(J$23:J56)-SUM(P$23:P55),"")</f>
        <v/>
      </c>
    </row>
    <row r="57" spans="1:16" x14ac:dyDescent="0.25">
      <c r="A57" s="4">
        <f t="shared" si="6"/>
        <v>46387</v>
      </c>
      <c r="B57" s="1" t="str">
        <f t="shared" si="1"/>
        <v>Thursday</v>
      </c>
      <c r="I57" s="7" t="str">
        <f t="shared" si="4"/>
        <v/>
      </c>
      <c r="J57" s="2" t="str">
        <f t="shared" si="2"/>
        <v/>
      </c>
      <c r="K57" s="20" t="str" cm="1">
        <f t="array" ref="K57">IF(E57&lt;&gt;"",($A57-(_xlfn.XLOOKUP(TRUE,E$1:E56&lt;&gt;"",$A$1:$A56,,,-1)))/7,IF(F57&lt;&gt;"",($A57-(_xlfn.XLOOKUP(TRUE,F$1:F56&lt;&gt;"",$A$1:$A56,,,-1)))/7,IF(G57&lt;&gt;"",($A57-(_xlfn.XLOOKUP(TRUE,G$1:G56&lt;&gt;"",$A$1:$A56,,,-1)))/7,"")))</f>
        <v/>
      </c>
      <c r="L57" s="43" t="str" cm="1">
        <f t="array" ref="L57">IF(H57&lt;&gt;"",($A57-(_xlfn.XLOOKUP(TRUE,H$1:H56&lt;&gt;"",$A$1:$A56,,,-1)))/7,"")</f>
        <v/>
      </c>
      <c r="M57" s="51" t="str">
        <f t="shared" si="3"/>
        <v/>
      </c>
      <c r="N57" s="6" t="str">
        <f t="shared" si="5"/>
        <v>December</v>
      </c>
      <c r="O57" s="38">
        <f>IF(MONTH(A57)&lt;&gt;MONTH(A58),COUNTIF(C$23:F57,"&lt;&gt;")+COUNTIF(H$23:H57,"&lt;&gt;")-SUM(O$23:O56),"")</f>
        <v>1</v>
      </c>
      <c r="P57" s="38">
        <f>IF(MONTH(A57)&lt;&gt;MONTH(A58),COUNTIF(J$23:J57,"&lt;&gt;")-COUNTBLANK(J$23:J57)-SUM(P$23:P56),"")</f>
        <v>1</v>
      </c>
    </row>
    <row r="58" spans="1:16" x14ac:dyDescent="0.25">
      <c r="A58" s="4">
        <f t="shared" si="6"/>
        <v>46394</v>
      </c>
      <c r="B58" s="1" t="str">
        <f t="shared" si="1"/>
        <v>Thursday</v>
      </c>
      <c r="D58" s="2" t="s">
        <v>47</v>
      </c>
      <c r="H58" s="23" t="s">
        <v>3</v>
      </c>
      <c r="I58" s="7" t="str">
        <f t="shared" si="4"/>
        <v xml:space="preserve">Planning &amp; Highways (Planning only), followed by </v>
      </c>
      <c r="J58" s="2" t="str">
        <f t="shared" si="2"/>
        <v>F&amp;GP (Finalise Budget)</v>
      </c>
      <c r="K58" s="20" t="str" cm="1">
        <f t="array" ref="K58">IF(E58&lt;&gt;"",($A58-(_xlfn.XLOOKUP(TRUE,E$1:E57&lt;&gt;"",$A$1:$A57,,,-1)))/7,IF(F58&lt;&gt;"",($A58-(_xlfn.XLOOKUP(TRUE,F$1:F57&lt;&gt;"",$A$1:$A57,,,-1)))/7,IF(G58&lt;&gt;"",($A58-(_xlfn.XLOOKUP(TRUE,G$1:G57&lt;&gt;"",$A$1:$A57,,,-1)))/7,"")))</f>
        <v/>
      </c>
      <c r="L58" s="43" cm="1">
        <f t="array" ref="L58">IF(H58&lt;&gt;"",($A58-(_xlfn.XLOOKUP(TRUE,H$1:H57&lt;&gt;"",$A$1:$A57,,,-1)))/7,"")</f>
        <v>4</v>
      </c>
      <c r="M58" s="51" t="str">
        <f t="shared" si="3"/>
        <v/>
      </c>
      <c r="N58" s="6" t="str">
        <f t="shared" si="5"/>
        <v/>
      </c>
      <c r="O58" s="38" t="str">
        <f>IF(MONTH(A58)&lt;&gt;MONTH(A59),COUNTIF(C$23:F58,"&lt;&gt;")+COUNTIF(H$23:H58,"&lt;&gt;")-SUM(O$23:O57),"")</f>
        <v/>
      </c>
      <c r="P58" s="38" t="str">
        <f>IF(MONTH(A58)&lt;&gt;MONTH(A59),COUNTIF(J$23:J58,"&lt;&gt;")-COUNTBLANK(J$23:J58)-SUM(P$23:P57),"")</f>
        <v/>
      </c>
    </row>
    <row r="59" spans="1:16" x14ac:dyDescent="0.25">
      <c r="A59" s="4">
        <f t="shared" si="6"/>
        <v>46401</v>
      </c>
      <c r="B59" s="1" t="str">
        <f t="shared" si="1"/>
        <v>Thursday</v>
      </c>
      <c r="C59" s="2" t="s">
        <v>45</v>
      </c>
      <c r="I59" s="7" t="str">
        <f t="shared" si="4"/>
        <v/>
      </c>
      <c r="J59" s="2" t="str">
        <f t="shared" si="2"/>
        <v>Full (Budget)</v>
      </c>
      <c r="K59" s="20" t="str" cm="1">
        <f t="array" ref="K59">IF(E59&lt;&gt;"",($A59-(_xlfn.XLOOKUP(TRUE,E$1:E58&lt;&gt;"",$A$1:$A58,,,-1)))/7,IF(F59&lt;&gt;"",($A59-(_xlfn.XLOOKUP(TRUE,F$1:F58&lt;&gt;"",$A$1:$A58,,,-1)))/7,IF(G59&lt;&gt;"",($A59-(_xlfn.XLOOKUP(TRUE,G$1:G58&lt;&gt;"",$A$1:$A58,,,-1)))/7,"")))</f>
        <v/>
      </c>
      <c r="L59" s="43" t="str" cm="1">
        <f t="array" ref="L59">IF(H59&lt;&gt;"",($A59-(_xlfn.XLOOKUP(TRUE,H$1:H58&lt;&gt;"",$A$1:$A58,,,-1)))/7,"")</f>
        <v/>
      </c>
      <c r="M59" s="51" t="str">
        <f t="shared" si="3"/>
        <v>Y</v>
      </c>
      <c r="N59" s="6" t="str">
        <f t="shared" si="5"/>
        <v/>
      </c>
      <c r="O59" s="38" t="str">
        <f>IF(MONTH(A59)&lt;&gt;MONTH(A60),COUNTIF(C$23:F59,"&lt;&gt;")+COUNTIF(H$23:H59,"&lt;&gt;")-SUM(O$23:O58),"")</f>
        <v/>
      </c>
      <c r="P59" s="38" t="str">
        <f>IF(MONTH(A59)&lt;&gt;MONTH(A60),COUNTIF(J$23:J59,"&lt;&gt;")-COUNTBLANK(J$23:J59)-SUM(P$23:P58),"")</f>
        <v/>
      </c>
    </row>
    <row r="60" spans="1:16" x14ac:dyDescent="0.25">
      <c r="A60" s="4">
        <f t="shared" si="6"/>
        <v>46408</v>
      </c>
      <c r="B60" s="1" t="str">
        <f t="shared" si="1"/>
        <v>Thursday</v>
      </c>
      <c r="I60" s="7" t="str">
        <f t="shared" si="4"/>
        <v/>
      </c>
      <c r="J60" s="2" t="str">
        <f t="shared" si="2"/>
        <v/>
      </c>
      <c r="K60" s="20" t="str" cm="1">
        <f t="array" ref="K60">IF(E60&lt;&gt;"",($A60-(_xlfn.XLOOKUP(TRUE,E$1:E59&lt;&gt;"",$A$1:$A59,,,-1)))/7,IF(F60&lt;&gt;"",($A60-(_xlfn.XLOOKUP(TRUE,F$1:F59&lt;&gt;"",$A$1:$A59,,,-1)))/7,IF(G60&lt;&gt;"",($A60-(_xlfn.XLOOKUP(TRUE,G$1:G59&lt;&gt;"",$A$1:$A59,,,-1)))/7,"")))</f>
        <v/>
      </c>
      <c r="L60" s="43" t="str" cm="1">
        <f t="array" ref="L60">IF(H60&lt;&gt;"",($A60-(_xlfn.XLOOKUP(TRUE,H$1:H59&lt;&gt;"",$A$1:$A59,,,-1)))/7,"")</f>
        <v/>
      </c>
      <c r="M60" s="51" t="str">
        <f t="shared" si="3"/>
        <v/>
      </c>
      <c r="N60" s="6" t="str">
        <f t="shared" si="5"/>
        <v/>
      </c>
      <c r="O60" s="38" t="str">
        <f>IF(MONTH(A60)&lt;&gt;MONTH(A61),COUNTIF(C$23:F60,"&lt;&gt;")+COUNTIF(H$23:H60,"&lt;&gt;")-SUM(O$23:O59),"")</f>
        <v/>
      </c>
      <c r="P60" s="38" t="str">
        <f>IF(MONTH(A60)&lt;&gt;MONTH(A61),COUNTIF(J$23:J60,"&lt;&gt;")-COUNTBLANK(J$23:J60)-SUM(P$23:P59),"")</f>
        <v/>
      </c>
    </row>
    <row r="61" spans="1:16" x14ac:dyDescent="0.25">
      <c r="A61" s="4">
        <f t="shared" si="6"/>
        <v>46415</v>
      </c>
      <c r="B61" s="1" t="str">
        <f t="shared" si="1"/>
        <v>Thursday</v>
      </c>
      <c r="F61" s="2" t="s">
        <v>27</v>
      </c>
      <c r="H61" s="23" t="s">
        <v>3</v>
      </c>
      <c r="I61" s="7" t="str">
        <f t="shared" si="4"/>
        <v xml:space="preserve">Planning &amp; Highways (Planning only), followed by </v>
      </c>
      <c r="J61" s="2" t="str">
        <f t="shared" si="2"/>
        <v>Estate Management</v>
      </c>
      <c r="K61" s="20" cm="1">
        <f t="array" ref="K61">IF(E61&lt;&gt;"",($A61-(_xlfn.XLOOKUP(TRUE,E$1:E60&lt;&gt;"",$A$1:$A60,,,-1)))/7,IF(F61&lt;&gt;"",($A61-(_xlfn.XLOOKUP(TRUE,F$1:F60&lt;&gt;"",$A$1:$A60,,,-1)))/7,IF(G61&lt;&gt;"",($A61-(_xlfn.XLOOKUP(TRUE,G$1:G60&lt;&gt;"",$A$1:$A60,,,-1)))/7,"")))</f>
        <v>16</v>
      </c>
      <c r="L61" s="43" cm="1">
        <f t="array" ref="L61">IF(H61&lt;&gt;"",($A61-(_xlfn.XLOOKUP(TRUE,H$1:H60&lt;&gt;"",$A$1:$A60,,,-1)))/7,"")</f>
        <v>3</v>
      </c>
      <c r="M61" s="51" t="str">
        <f t="shared" si="3"/>
        <v/>
      </c>
      <c r="N61" s="6" t="str">
        <f t="shared" si="5"/>
        <v>January</v>
      </c>
      <c r="O61" s="38">
        <f>IF(MONTH(A61)&lt;&gt;MONTH(A62),COUNTIF(C$23:F61,"&lt;&gt;")+COUNTIF(H$23:H61,"&lt;&gt;")-SUM(O$23:O60),"")</f>
        <v>5</v>
      </c>
      <c r="P61" s="38">
        <f>IF(MONTH(A61)&lt;&gt;MONTH(A62),COUNTIF(J$23:J61,"&lt;&gt;")-COUNTBLANK(J$23:J61)-SUM(P$23:P60),"")</f>
        <v>3</v>
      </c>
    </row>
    <row r="62" spans="1:16" x14ac:dyDescent="0.25">
      <c r="A62" s="4">
        <f t="shared" si="6"/>
        <v>46422</v>
      </c>
      <c r="B62" s="1" t="str">
        <f t="shared" si="1"/>
        <v>Thursday</v>
      </c>
      <c r="I62" s="7" t="str">
        <f t="shared" si="4"/>
        <v/>
      </c>
      <c r="J62" s="2" t="str">
        <f t="shared" si="2"/>
        <v/>
      </c>
      <c r="K62" s="20" t="str" cm="1">
        <f t="array" ref="K62">IF(E62&lt;&gt;"",($A62-(_xlfn.XLOOKUP(TRUE,E$1:E61&lt;&gt;"",$A$1:$A61,,,-1)))/7,IF(F62&lt;&gt;"",($A62-(_xlfn.XLOOKUP(TRUE,F$1:F61&lt;&gt;"",$A$1:$A61,,,-1)))/7,IF(G62&lt;&gt;"",($A62-(_xlfn.XLOOKUP(TRUE,G$1:G61&lt;&gt;"",$A$1:$A61,,,-1)))/7,"")))</f>
        <v/>
      </c>
      <c r="L62" s="43" t="str" cm="1">
        <f t="array" ref="L62">IF(H62&lt;&gt;"",($A62-(_xlfn.XLOOKUP(TRUE,H$1:H61&lt;&gt;"",$A$1:$A61,,,-1)))/7,"")</f>
        <v/>
      </c>
      <c r="M62" s="51" t="str">
        <f t="shared" si="3"/>
        <v/>
      </c>
      <c r="N62" s="6" t="str">
        <f t="shared" si="5"/>
        <v/>
      </c>
      <c r="O62" s="38" t="str">
        <f>IF(MONTH(A62)&lt;&gt;MONTH(A63),COUNTIF(C$23:F62,"&lt;&gt;")+COUNTIF(H$23:H62,"&lt;&gt;")-SUM(O$23:O61),"")</f>
        <v/>
      </c>
      <c r="P62" s="38" t="str">
        <f>IF(MONTH(A62)&lt;&gt;MONTH(A63),COUNTIF(J$23:J62,"&lt;&gt;")-COUNTBLANK(J$23:J62)-SUM(P$23:P61),"")</f>
        <v/>
      </c>
    </row>
    <row r="63" spans="1:16" x14ac:dyDescent="0.25">
      <c r="A63" s="4">
        <f t="shared" si="6"/>
        <v>46429</v>
      </c>
      <c r="B63" s="1" t="str">
        <f t="shared" si="1"/>
        <v>Thursday</v>
      </c>
      <c r="I63" s="7" t="str">
        <f t="shared" si="4"/>
        <v/>
      </c>
      <c r="J63" s="2" t="str">
        <f t="shared" si="2"/>
        <v/>
      </c>
      <c r="K63" s="20" t="str" cm="1">
        <f t="array" ref="K63">IF(E63&lt;&gt;"",($A63-(_xlfn.XLOOKUP(TRUE,E$1:E62&lt;&gt;"",$A$1:$A62,,,-1)))/7,IF(F63&lt;&gt;"",($A63-(_xlfn.XLOOKUP(TRUE,F$1:F62&lt;&gt;"",$A$1:$A62,,,-1)))/7,IF(G63&lt;&gt;"",($A63-(_xlfn.XLOOKUP(TRUE,G$1:G62&lt;&gt;"",$A$1:$A62,,,-1)))/7,"")))</f>
        <v/>
      </c>
      <c r="L63" s="43" t="str" cm="1">
        <f t="array" ref="L63">IF(H63&lt;&gt;"",($A63-(_xlfn.XLOOKUP(TRUE,H$1:H62&lt;&gt;"",$A$1:$A62,,,-1)))/7,"")</f>
        <v/>
      </c>
      <c r="M63" s="51" t="str">
        <f t="shared" si="3"/>
        <v/>
      </c>
      <c r="N63" s="6" t="str">
        <f t="shared" si="5"/>
        <v/>
      </c>
      <c r="O63" s="38" t="str">
        <f>IF(MONTH(A63)&lt;&gt;MONTH(A64),COUNTIF(C$23:F63,"&lt;&gt;")+COUNTIF(H$23:H63,"&lt;&gt;")-SUM(O$23:O62),"")</f>
        <v/>
      </c>
      <c r="P63" s="38" t="str">
        <f>IF(MONTH(A63)&lt;&gt;MONTH(A64),COUNTIF(J$23:J63,"&lt;&gt;")-COUNTBLANK(J$23:J63)-SUM(P$23:P62),"")</f>
        <v/>
      </c>
    </row>
    <row r="64" spans="1:16" x14ac:dyDescent="0.25">
      <c r="A64" s="4">
        <f t="shared" si="6"/>
        <v>46436</v>
      </c>
      <c r="B64" s="1" t="str">
        <f t="shared" si="1"/>
        <v>Thursday</v>
      </c>
      <c r="H64" s="23" t="s">
        <v>3</v>
      </c>
      <c r="I64" s="7" t="str">
        <f t="shared" si="4"/>
        <v/>
      </c>
      <c r="J64" s="2" t="str">
        <f t="shared" si="2"/>
        <v>Planning &amp; Highways (Planning only)</v>
      </c>
      <c r="K64" s="20" t="str" cm="1">
        <f t="array" ref="K64">IF(E64&lt;&gt;"",($A64-(_xlfn.XLOOKUP(TRUE,E$1:E63&lt;&gt;"",$A$1:$A63,,,-1)))/7,IF(F64&lt;&gt;"",($A64-(_xlfn.XLOOKUP(TRUE,F$1:F63&lt;&gt;"",$A$1:$A63,,,-1)))/7,IF(G64&lt;&gt;"",($A64-(_xlfn.XLOOKUP(TRUE,G$1:G63&lt;&gt;"",$A$1:$A63,,,-1)))/7,"")))</f>
        <v/>
      </c>
      <c r="L64" s="43" cm="1">
        <f t="array" ref="L64">IF(H64&lt;&gt;"",($A64-(_xlfn.XLOOKUP(TRUE,H$1:H63&lt;&gt;"",$A$1:$A63,,,-1)))/7,"")</f>
        <v>3</v>
      </c>
      <c r="M64" s="51" t="str">
        <f t="shared" si="3"/>
        <v/>
      </c>
      <c r="N64" s="6" t="str">
        <f t="shared" si="5"/>
        <v/>
      </c>
      <c r="O64" s="38" t="str">
        <f>IF(MONTH(A64)&lt;&gt;MONTH(A65),COUNTIF(C$23:F64,"&lt;&gt;")+COUNTIF(H$23:H64,"&lt;&gt;")-SUM(O$23:O63),"")</f>
        <v/>
      </c>
      <c r="P64" s="38" t="str">
        <f>IF(MONTH(A64)&lt;&gt;MONTH(A65),COUNTIF(J$23:J64,"&lt;&gt;")-COUNTBLANK(J$23:J64)-SUM(P$23:P63),"")</f>
        <v/>
      </c>
    </row>
    <row r="65" spans="1:17" x14ac:dyDescent="0.25">
      <c r="A65" s="4">
        <f t="shared" si="6"/>
        <v>46443</v>
      </c>
      <c r="B65" s="1" t="str">
        <f t="shared" si="1"/>
        <v>Thursday</v>
      </c>
      <c r="D65" s="2" t="s">
        <v>1</v>
      </c>
      <c r="E65" s="2" t="s">
        <v>2</v>
      </c>
      <c r="I65" s="7" t="str">
        <f t="shared" si="4"/>
        <v xml:space="preserve">F&amp;GP followed by </v>
      </c>
      <c r="J65" s="2" t="str">
        <f>IF(G65&lt;&gt;"","Planning &amp; Highways (Both)",IF(AND(H65&lt;&gt;"",C65="",D65="",F65="",E65=""),"Planning &amp; Highways (Planning only)",IF(AND(D65="F&amp;GP",OR(E65="Community",F65="Estate Management",G65="Highways")),C65&amp;E65&amp;F65,C65&amp;D65&amp;E65&amp;F65)))</f>
        <v>Community</v>
      </c>
      <c r="K65" s="20" cm="1">
        <f t="array" ref="K65">IF(E65&lt;&gt;"",($A65-(_xlfn.XLOOKUP(TRUE,E$1:E64&lt;&gt;"",$A$1:$A64,,,-1)))/7,IF(F65&lt;&gt;"",($A65-(_xlfn.XLOOKUP(TRUE,F$1:F64&lt;&gt;"",$A$1:$A64,,,-1)))/7,IF(G65&lt;&gt;"",($A65-(_xlfn.XLOOKUP(TRUE,G$1:G64&lt;&gt;"",$A$1:$A64,,,-1)))/7,"")))</f>
        <v>14</v>
      </c>
      <c r="L65" s="43" t="str" cm="1">
        <f t="array" ref="L65">IF(H65&lt;&gt;"",($A65-(_xlfn.XLOOKUP(TRUE,H$1:H64&lt;&gt;"",$A$1:$A64,,,-1)))/7,"")</f>
        <v/>
      </c>
      <c r="M65" s="51" t="str">
        <f t="shared" si="3"/>
        <v/>
      </c>
      <c r="N65" s="6" t="str">
        <f t="shared" si="5"/>
        <v>February</v>
      </c>
      <c r="O65" s="38">
        <f>IF(MONTH(A65)&lt;&gt;MONTH(A66),COUNTIF(C$23:F65,"&lt;&gt;")+COUNTIF(H$23:H65,"&lt;&gt;")-SUM(O$23:O64),"")</f>
        <v>3</v>
      </c>
      <c r="P65" s="38">
        <f>IF(MONTH(A65)&lt;&gt;MONTH(A66),COUNTIF(J$23:J65,"&lt;&gt;")-COUNTBLANK(J$23:J65)-SUM(P$23:P64),"")</f>
        <v>2</v>
      </c>
    </row>
    <row r="66" spans="1:17" x14ac:dyDescent="0.25">
      <c r="A66" s="4">
        <f t="shared" si="6"/>
        <v>46450</v>
      </c>
      <c r="B66" s="1" t="str">
        <f t="shared" si="1"/>
        <v>Thursday</v>
      </c>
      <c r="I66" s="7" t="str">
        <f t="shared" si="4"/>
        <v/>
      </c>
      <c r="J66" s="2" t="str">
        <f t="shared" ref="J66:J74" si="7">IF(G66&lt;&gt;"","Planning &amp; Highways (Both)",IF(AND(H66&lt;&gt;"",C66="",D66="",F66="",E66=""),"Planning &amp; Highways (Planning only)",IF(AND(D66="F&amp;GP",OR(E66="Community",F66="Estate Management",G66="Highways")),C66&amp;E66&amp;F66,C66&amp;D66&amp;E66&amp;F66)))</f>
        <v/>
      </c>
      <c r="K66" s="20" t="str" cm="1">
        <f t="array" ref="K66">IF(E66&lt;&gt;"",($A66-(_xlfn.XLOOKUP(TRUE,E$1:E65&lt;&gt;"",$A$1:$A65,,,-1)))/7,IF(F66&lt;&gt;"",($A66-(_xlfn.XLOOKUP(TRUE,F$1:F65&lt;&gt;"",$A$1:$A65,,,-1)))/7,IF(G66&lt;&gt;"",($A66-(_xlfn.XLOOKUP(TRUE,G$1:G65&lt;&gt;"",$A$1:$A65,,,-1)))/7,"")))</f>
        <v/>
      </c>
      <c r="L66" s="43" t="str" cm="1">
        <f t="array" ref="L66">IF(H66&lt;&gt;"",($A66-(_xlfn.XLOOKUP(TRUE,H$1:H65&lt;&gt;"",$A$1:$A65,,,-1)))/7,"")</f>
        <v/>
      </c>
      <c r="M66" s="51" t="str">
        <f t="shared" si="3"/>
        <v/>
      </c>
      <c r="N66" s="6" t="str">
        <f t="shared" si="5"/>
        <v/>
      </c>
      <c r="O66" s="38" t="str">
        <f>IF(MONTH(A66)&lt;&gt;MONTH(A67),COUNTIF(C$23:F66,"&lt;&gt;")+COUNTIF(H$23:H66,"&lt;&gt;")-SUM(O$23:O65),"")</f>
        <v/>
      </c>
      <c r="P66" s="38" t="str">
        <f>IF(MONTH(A66)&lt;&gt;MONTH(A67),COUNTIF(J$23:J66,"&lt;&gt;")-COUNTBLANK(J$23:J66)-SUM(P$23:P65),"")</f>
        <v/>
      </c>
    </row>
    <row r="67" spans="1:17" x14ac:dyDescent="0.25">
      <c r="A67" s="4">
        <f t="shared" si="6"/>
        <v>46457</v>
      </c>
      <c r="B67" s="1" t="str">
        <f t="shared" si="1"/>
        <v>Thursday</v>
      </c>
      <c r="C67" s="2" t="s">
        <v>0</v>
      </c>
      <c r="H67" s="23" t="s">
        <v>3</v>
      </c>
      <c r="I67" s="7" t="str">
        <f t="shared" si="4"/>
        <v xml:space="preserve">Planning &amp; Highways (Planning only), followed by </v>
      </c>
      <c r="J67" s="2" t="str">
        <f t="shared" si="7"/>
        <v>Full</v>
      </c>
      <c r="K67" s="20" t="str" cm="1">
        <f t="array" ref="K67">IF(E67&lt;&gt;"",($A67-(_xlfn.XLOOKUP(TRUE,E$1:E66&lt;&gt;"",$A$1:$A66,,,-1)))/7,IF(F67&lt;&gt;"",($A67-(_xlfn.XLOOKUP(TRUE,F$1:F66&lt;&gt;"",$A$1:$A66,,,-1)))/7,IF(G67&lt;&gt;"",($A67-(_xlfn.XLOOKUP(TRUE,G$1:G66&lt;&gt;"",$A$1:$A66,,,-1)))/7,"")))</f>
        <v/>
      </c>
      <c r="L67" s="43" cm="1">
        <f t="array" ref="L67">IF(H67&lt;&gt;"",($A67-(_xlfn.XLOOKUP(TRUE,H$1:H66&lt;&gt;"",$A$1:$A66,,,-1)))/7,"")</f>
        <v>3</v>
      </c>
      <c r="M67" s="51" t="str">
        <f t="shared" si="3"/>
        <v>Y</v>
      </c>
      <c r="N67" s="6" t="str">
        <f t="shared" si="5"/>
        <v/>
      </c>
      <c r="O67" s="38" t="str">
        <f>IF(MONTH(A67)&lt;&gt;MONTH(A68),COUNTIF(C$23:F67,"&lt;&gt;")+COUNTIF(H$23:H67,"&lt;&gt;")-SUM(O$23:O66),"")</f>
        <v/>
      </c>
      <c r="P67" s="38" t="str">
        <f>IF(MONTH(A67)&lt;&gt;MONTH(A68),COUNTIF(J$23:J67,"&lt;&gt;")-COUNTBLANK(J$23:J67)-SUM(P$23:P66),"")</f>
        <v/>
      </c>
    </row>
    <row r="68" spans="1:17" x14ac:dyDescent="0.25">
      <c r="A68" s="4">
        <f t="shared" si="6"/>
        <v>46464</v>
      </c>
      <c r="B68" s="1" t="str">
        <f t="shared" si="1"/>
        <v>Thursday</v>
      </c>
      <c r="I68" s="7" t="str">
        <f t="shared" si="4"/>
        <v/>
      </c>
      <c r="J68" s="2" t="str">
        <f t="shared" si="7"/>
        <v/>
      </c>
      <c r="K68" s="20" t="str" cm="1">
        <f t="array" ref="K68">IF(E68&lt;&gt;"",($A68-(_xlfn.XLOOKUP(TRUE,E$1:E67&lt;&gt;"",$A$1:$A67,,,-1)))/7,IF(F68&lt;&gt;"",($A68-(_xlfn.XLOOKUP(TRUE,F$1:F67&lt;&gt;"",$A$1:$A67,,,-1)))/7,IF(G68&lt;&gt;"",($A68-(_xlfn.XLOOKUP(TRUE,G$1:G67&lt;&gt;"",$A$1:$A67,,,-1)))/7,"")))</f>
        <v/>
      </c>
      <c r="L68" s="43" t="str" cm="1">
        <f t="array" ref="L68">IF(H68&lt;&gt;"",($A68-(_xlfn.XLOOKUP(TRUE,H$1:H67&lt;&gt;"",$A$1:$A67,,,-1)))/7,"")</f>
        <v/>
      </c>
      <c r="M68" s="51" t="str">
        <f t="shared" si="3"/>
        <v/>
      </c>
      <c r="N68" s="6" t="str">
        <f t="shared" si="5"/>
        <v/>
      </c>
      <c r="O68" s="38" t="str">
        <f>IF(MONTH(A68)&lt;&gt;MONTH(A69),COUNTIF(C$23:F68,"&lt;&gt;")+COUNTIF(H$23:H68,"&lt;&gt;")-SUM(O$23:O67),"")</f>
        <v/>
      </c>
      <c r="P68" s="38" t="str">
        <f>IF(MONTH(A68)&lt;&gt;MONTH(A69),COUNTIF(J$23:J68,"&lt;&gt;")-COUNTBLANK(J$23:J68)-SUM(P$23:P67),"")</f>
        <v/>
      </c>
    </row>
    <row r="69" spans="1:17" x14ac:dyDescent="0.25">
      <c r="A69" s="4">
        <f t="shared" si="6"/>
        <v>46471</v>
      </c>
      <c r="B69" s="1" t="str">
        <f t="shared" si="1"/>
        <v>Thursday</v>
      </c>
      <c r="I69" s="7" t="str">
        <f t="shared" si="4"/>
        <v/>
      </c>
      <c r="J69" s="2" t="str">
        <f t="shared" si="7"/>
        <v/>
      </c>
      <c r="K69" s="20" t="str" cm="1">
        <f t="array" ref="K69">IF(E69&lt;&gt;"",($A69-(_xlfn.XLOOKUP(TRUE,E$1:E68&lt;&gt;"",$A$1:$A68,,,-1)))/7,IF(F69&lt;&gt;"",($A69-(_xlfn.XLOOKUP(TRUE,F$1:F68&lt;&gt;"",$A$1:$A68,,,-1)))/7,IF(G69&lt;&gt;"",($A69-(_xlfn.XLOOKUP(TRUE,G$1:G68&lt;&gt;"",$A$1:$A68,,,-1)))/7,"")))</f>
        <v/>
      </c>
      <c r="L69" s="43" t="str" cm="1">
        <f t="array" ref="L69">IF(H69&lt;&gt;"",($A69-(_xlfn.XLOOKUP(TRUE,H$1:H68&lt;&gt;"",$A$1:$A68,,,-1)))/7,"")</f>
        <v/>
      </c>
      <c r="M69" s="51" t="str">
        <f t="shared" si="3"/>
        <v/>
      </c>
      <c r="N69" s="6" t="str">
        <f t="shared" si="5"/>
        <v>March</v>
      </c>
      <c r="O69" s="38">
        <f>IF(MONTH(A69)&lt;&gt;MONTH(A70),COUNTIF(C$23:F69,"&lt;&gt;")+COUNTIF(H$23:H69,"&lt;&gt;")-SUM(O$23:O68),"")</f>
        <v>2</v>
      </c>
      <c r="P69" s="38">
        <f>IF(MONTH(A69)&lt;&gt;MONTH(A70),COUNTIF(J$23:J69,"&lt;&gt;")-COUNTBLANK(J$23:J69)-SUM(P$23:P68),"")</f>
        <v>1</v>
      </c>
    </row>
    <row r="70" spans="1:17" x14ac:dyDescent="0.25">
      <c r="A70" s="4">
        <f t="shared" si="6"/>
        <v>46478</v>
      </c>
      <c r="B70" s="1" t="str">
        <f t="shared" si="1"/>
        <v>Thursday</v>
      </c>
      <c r="G70" s="2" t="s">
        <v>17</v>
      </c>
      <c r="H70" s="23" t="s">
        <v>3</v>
      </c>
      <c r="I70" s="7" t="str">
        <f t="shared" si="4"/>
        <v/>
      </c>
      <c r="J70" s="2" t="str">
        <f t="shared" si="7"/>
        <v>Planning &amp; Highways (Both)</v>
      </c>
      <c r="K70" s="20" cm="1">
        <f t="array" ref="K70">IF(E70&lt;&gt;"",($A70-(_xlfn.XLOOKUP(TRUE,E$1:E69&lt;&gt;"",$A$1:$A69,,,-1)))/7,IF(F70&lt;&gt;"",($A70-(_xlfn.XLOOKUP(TRUE,F$1:F69&lt;&gt;"",$A$1:$A69,,,-1)))/7,IF(G70&lt;&gt;"",($A70-(_xlfn.XLOOKUP(TRUE,G$1:G69&lt;&gt;"",$A$1:$A69,,,-1)))/7,"")))</f>
        <v>16</v>
      </c>
      <c r="L70" s="43" cm="1">
        <f t="array" ref="L70">IF(H70&lt;&gt;"",($A70-(_xlfn.XLOOKUP(TRUE,H$1:H69&lt;&gt;"",$A$1:$A69,,,-1)))/7,"")</f>
        <v>3</v>
      </c>
      <c r="M70" s="51" t="str">
        <f t="shared" si="3"/>
        <v/>
      </c>
      <c r="N70" s="6" t="str">
        <f t="shared" si="5"/>
        <v/>
      </c>
      <c r="O70" s="38" t="str">
        <f>IF(MONTH(A70)&lt;&gt;MONTH(A71),COUNTIF(C$23:F70,"&lt;&gt;")+COUNTIF(H$23:H70,"&lt;&gt;")-SUM(O$23:O69),"")</f>
        <v/>
      </c>
      <c r="P70" s="38" t="str">
        <f>IF(MONTH(A70)&lt;&gt;MONTH(A71),COUNTIF(J$23:J70,"&lt;&gt;")-COUNTBLANK(J$23:J70)-SUM(P$23:P69),"")</f>
        <v/>
      </c>
    </row>
    <row r="71" spans="1:17" x14ac:dyDescent="0.25">
      <c r="A71" s="4">
        <f t="shared" si="6"/>
        <v>46485</v>
      </c>
      <c r="B71" s="1" t="str">
        <f t="shared" si="1"/>
        <v>Thursday</v>
      </c>
      <c r="I71" s="7" t="str">
        <f t="shared" si="4"/>
        <v/>
      </c>
      <c r="J71" s="2" t="str">
        <f t="shared" si="7"/>
        <v/>
      </c>
      <c r="K71" s="20" t="str" cm="1">
        <f t="array" ref="K71">IF(E71&lt;&gt;"",($A71-(_xlfn.XLOOKUP(TRUE,E$1:E70&lt;&gt;"",$A$1:$A70,,,-1)))/7,IF(F71&lt;&gt;"",($A71-(_xlfn.XLOOKUP(TRUE,F$1:F70&lt;&gt;"",$A$1:$A70,,,-1)))/7,IF(G71&lt;&gt;"",($A71-(_xlfn.XLOOKUP(TRUE,G$1:G70&lt;&gt;"",$A$1:$A70,,,-1)))/7,"")))</f>
        <v/>
      </c>
      <c r="L71" s="43" t="str" cm="1">
        <f t="array" ref="L71">IF(H71&lt;&gt;"",($A71-(_xlfn.XLOOKUP(TRUE,H$1:H70&lt;&gt;"",$A$1:$A70,,,-1)))/7,"")</f>
        <v/>
      </c>
      <c r="M71" s="51" t="str">
        <f t="shared" si="3"/>
        <v/>
      </c>
      <c r="N71" s="6" t="str">
        <f t="shared" si="5"/>
        <v/>
      </c>
      <c r="O71" s="38" t="str">
        <f>IF(MONTH(A71)&lt;&gt;MONTH(A72),COUNTIF(C$23:F71,"&lt;&gt;")+COUNTIF(H$23:H71,"&lt;&gt;")-SUM(O$23:O70),"")</f>
        <v/>
      </c>
      <c r="P71" s="38" t="str">
        <f>IF(MONTH(A71)&lt;&gt;MONTH(A72),COUNTIF(J$23:J71,"&lt;&gt;")-COUNTBLANK(J$23:J71)-SUM(P$23:P70),"")</f>
        <v/>
      </c>
    </row>
    <row r="72" spans="1:17" x14ac:dyDescent="0.25">
      <c r="A72" s="4">
        <f t="shared" si="6"/>
        <v>46492</v>
      </c>
      <c r="B72" s="1" t="str">
        <f t="shared" si="1"/>
        <v>Thursday</v>
      </c>
      <c r="I72" s="7" t="str">
        <f t="shared" si="4"/>
        <v/>
      </c>
      <c r="J72" s="2" t="str">
        <f t="shared" si="7"/>
        <v/>
      </c>
      <c r="K72" s="20" t="str" cm="1">
        <f t="array" ref="K72">IF(E72&lt;&gt;"",($A72-(_xlfn.XLOOKUP(TRUE,E$1:E71&lt;&gt;"",$A$1:$A71,,,-1)))/7,IF(F72&lt;&gt;"",($A72-(_xlfn.XLOOKUP(TRUE,F$1:F71&lt;&gt;"",$A$1:$A71,,,-1)))/7,IF(G72&lt;&gt;"",($A72-(_xlfn.XLOOKUP(TRUE,G$1:G71&lt;&gt;"",$A$1:$A71,,,-1)))/7,"")))</f>
        <v/>
      </c>
      <c r="L72" s="43" t="str" cm="1">
        <f t="array" ref="L72">IF(H72&lt;&gt;"",($A72-(_xlfn.XLOOKUP(TRUE,H$1:H71&lt;&gt;"",$A$1:$A71,,,-1)))/7,"")</f>
        <v/>
      </c>
      <c r="M72" s="51" t="str">
        <f t="shared" si="3"/>
        <v/>
      </c>
      <c r="N72" s="6" t="str">
        <f t="shared" si="5"/>
        <v/>
      </c>
      <c r="O72" s="38" t="str">
        <f>IF(MONTH(A72)&lt;&gt;MONTH(A73),COUNTIF(C$23:F72,"&lt;&gt;")+COUNTIF(H$23:H72,"&lt;&gt;")-SUM(O$23:O71),"")</f>
        <v/>
      </c>
      <c r="P72" s="38" t="str">
        <f>IF(MONTH(A72)&lt;&gt;MONTH(A73),COUNTIF(J$23:J72,"&lt;&gt;")-COUNTBLANK(J$23:J72)-SUM(P$23:P71),"")</f>
        <v/>
      </c>
    </row>
    <row r="73" spans="1:17" x14ac:dyDescent="0.25">
      <c r="A73" s="4">
        <f t="shared" si="6"/>
        <v>46499</v>
      </c>
      <c r="B73" s="1" t="str">
        <f t="shared" si="1"/>
        <v>Thursday</v>
      </c>
      <c r="F73" s="2" t="s">
        <v>27</v>
      </c>
      <c r="H73" s="23" t="s">
        <v>3</v>
      </c>
      <c r="I73" s="7" t="str">
        <f t="shared" si="4"/>
        <v xml:space="preserve">Planning &amp; Highways (Planning only), followed by </v>
      </c>
      <c r="J73" s="2" t="str">
        <f t="shared" si="7"/>
        <v>Estate Management</v>
      </c>
      <c r="K73" s="20" cm="1">
        <f t="array" ref="K73">IF(E73&lt;&gt;"",($A73-(_xlfn.XLOOKUP(TRUE,E$1:E72&lt;&gt;"",$A$1:$A72,,,-1)))/7,IF(F73&lt;&gt;"",($A73-(_xlfn.XLOOKUP(TRUE,F$1:F72&lt;&gt;"",$A$1:$A72,,,-1)))/7,IF(G73&lt;&gt;"",($A73-(_xlfn.XLOOKUP(TRUE,G$1:G72&lt;&gt;"",$A$1:$A72,,,-1)))/7,"")))</f>
        <v>12</v>
      </c>
      <c r="L73" s="43" cm="1">
        <f t="array" ref="L73">IF(H73&lt;&gt;"",($A73-(_xlfn.XLOOKUP(TRUE,H$1:H72&lt;&gt;"",$A$1:$A72,,,-1)))/7,"")</f>
        <v>3</v>
      </c>
      <c r="M73" s="51" t="str">
        <f t="shared" si="3"/>
        <v/>
      </c>
      <c r="N73" s="6" t="str">
        <f t="shared" si="5"/>
        <v/>
      </c>
      <c r="O73" s="38" t="str">
        <f>IF(MONTH(A73)&lt;&gt;MONTH(A74),COUNTIF(C$23:F73,"&lt;&gt;")+COUNTIF(H$23:H73,"&lt;&gt;")-SUM(O$23:O72),"")</f>
        <v/>
      </c>
      <c r="P73" s="38" t="str">
        <f>IF(MONTH(A73)&lt;&gt;MONTH(A74),COUNTIF(J$23:J73,"&lt;&gt;")-COUNTBLANK(J$23:J73)-SUM(P$23:P72),"")</f>
        <v/>
      </c>
    </row>
    <row r="74" spans="1:17" x14ac:dyDescent="0.25">
      <c r="A74" s="4">
        <f t="shared" si="6"/>
        <v>46506</v>
      </c>
      <c r="B74" s="1" t="str">
        <f t="shared" si="1"/>
        <v>Thursday</v>
      </c>
      <c r="D74" s="2" t="s">
        <v>1</v>
      </c>
      <c r="I74" s="7" t="str">
        <f t="shared" si="4"/>
        <v/>
      </c>
      <c r="J74" s="2" t="str">
        <f t="shared" si="7"/>
        <v>F&amp;GP</v>
      </c>
      <c r="K74" s="20" t="str" cm="1">
        <f t="array" ref="K74">IF(E74&lt;&gt;"",($A74-(_xlfn.XLOOKUP(TRUE,E$1:E73&lt;&gt;"",$A$1:$A73,,,-1)))/7,IF(F74&lt;&gt;"",($A74-(_xlfn.XLOOKUP(TRUE,F$1:F73&lt;&gt;"",$A$1:$A73,,,-1)))/7,IF(G74&lt;&gt;"",($A74-(_xlfn.XLOOKUP(TRUE,G$1:G73&lt;&gt;"",$A$1:$A73,,,-1)))/7,"")))</f>
        <v/>
      </c>
      <c r="L74" s="43" t="str" cm="1">
        <f t="array" ref="L74">IF(H74&lt;&gt;"",($A74-(_xlfn.XLOOKUP(TRUE,H$1:H73&lt;&gt;"",$A$1:$A73,,,-1)))/7,"")</f>
        <v/>
      </c>
      <c r="M74" s="51" t="str">
        <f t="shared" si="3"/>
        <v/>
      </c>
      <c r="N74" s="6" t="str">
        <f t="shared" si="5"/>
        <v>April</v>
      </c>
      <c r="O74" s="38">
        <f>IF(MONTH(A74)&lt;&gt;MONTH(A75),COUNTIF(C$23:F74,"&lt;&gt;")+COUNTIF(H$23:H74,"&lt;&gt;")-SUM(O$23:O73),"")</f>
        <v>4</v>
      </c>
      <c r="P74" s="38">
        <f>IF(MONTH(A74)&lt;&gt;MONTH(A75),COUNTIF(J$23:J74,"&lt;&gt;")-COUNTBLANK(J$23:J74)-SUM(P$23:P73),"")</f>
        <v>3</v>
      </c>
    </row>
    <row r="75" spans="1:17" ht="15.75" thickBot="1" x14ac:dyDescent="0.3">
      <c r="B75" s="1"/>
      <c r="J75" s="2"/>
      <c r="N75" s="6"/>
      <c r="P75" s="38"/>
    </row>
    <row r="76" spans="1:17" ht="15.75" thickBot="1" x14ac:dyDescent="0.3">
      <c r="A76" s="9" t="str">
        <f>"Meetings during "&amp;A20</f>
        <v>Meetings during 2026/27</v>
      </c>
      <c r="B76" s="57"/>
      <c r="C76" s="11">
        <f>COUNTA(C23:C74)</f>
        <v>7</v>
      </c>
      <c r="D76" s="11">
        <f t="shared" ref="D76:H76" si="8">COUNTA(D23:D74)</f>
        <v>8</v>
      </c>
      <c r="E76" s="11">
        <f t="shared" si="8"/>
        <v>4</v>
      </c>
      <c r="F76" s="11">
        <f t="shared" si="8"/>
        <v>4</v>
      </c>
      <c r="G76" s="11">
        <f t="shared" si="8"/>
        <v>4</v>
      </c>
      <c r="H76" s="11">
        <f t="shared" si="8"/>
        <v>17</v>
      </c>
      <c r="I76" s="11">
        <f>COUNTA(I23:I74)-COUNTBLANK(I23:I74)</f>
        <v>12</v>
      </c>
      <c r="J76" s="56">
        <f>COUNTA(J23:J74)-COUNTBLANK(J23:J74)</f>
        <v>28</v>
      </c>
      <c r="N76" s="6"/>
      <c r="P76" s="38"/>
    </row>
    <row r="77" spans="1:17" ht="15.75" thickBot="1" x14ac:dyDescent="0.3">
      <c r="A77"/>
      <c r="H77" s="2"/>
      <c r="N77" s="6"/>
      <c r="P77" s="38"/>
    </row>
    <row r="78" spans="1:17" ht="15.75" thickBot="1" x14ac:dyDescent="0.3">
      <c r="A78" s="58" t="s">
        <v>48</v>
      </c>
      <c r="B78" s="59"/>
      <c r="C78" s="59"/>
      <c r="D78" s="59"/>
      <c r="E78" s="59"/>
      <c r="F78" s="59"/>
      <c r="G78" s="59"/>
      <c r="H78" s="59"/>
      <c r="I78" s="44"/>
      <c r="J78" s="44"/>
      <c r="K78" s="45"/>
      <c r="L78" s="46" t="s">
        <v>35</v>
      </c>
      <c r="M78" s="52"/>
      <c r="N78" s="6"/>
      <c r="P78" s="38"/>
      <c r="Q78" s="38"/>
    </row>
    <row r="79" spans="1:17" ht="30.75" thickBot="1" x14ac:dyDescent="0.3">
      <c r="A79" s="33"/>
      <c r="B79" s="34"/>
      <c r="C79" s="35"/>
      <c r="D79" s="35"/>
      <c r="E79" s="35"/>
      <c r="F79" s="35"/>
      <c r="G79" s="35"/>
      <c r="H79" s="36"/>
      <c r="I79" s="47"/>
      <c r="J79" s="48"/>
      <c r="K79" s="42" t="s">
        <v>36</v>
      </c>
      <c r="L79" s="49" t="s">
        <v>32</v>
      </c>
      <c r="M79" s="50" t="s">
        <v>34</v>
      </c>
      <c r="N79" s="39" t="s">
        <v>25</v>
      </c>
      <c r="O79" s="40" t="s">
        <v>23</v>
      </c>
      <c r="P79" s="41" t="s">
        <v>33</v>
      </c>
      <c r="Q79" s="37"/>
    </row>
    <row r="80" spans="1:17" x14ac:dyDescent="0.25">
      <c r="B80" s="1"/>
      <c r="J80" s="2"/>
      <c r="K80" s="20"/>
      <c r="L80" s="43"/>
      <c r="M80" s="51"/>
      <c r="N80" s="6"/>
      <c r="O80" s="38">
        <f>SUM(O82:O132)</f>
        <v>40</v>
      </c>
      <c r="P80" s="38">
        <f>SUM(P82:P132)</f>
        <v>28</v>
      </c>
      <c r="Q80" s="55" t="s">
        <v>26</v>
      </c>
    </row>
    <row r="81" spans="1:16" x14ac:dyDescent="0.25">
      <c r="A81" s="4">
        <f>A74+7</f>
        <v>46513</v>
      </c>
      <c r="B81" s="1" t="str">
        <f t="shared" ref="B81:B132" si="9">TEXT(A81,"dddd")</f>
        <v>Thursday</v>
      </c>
      <c r="I81" s="7" t="str">
        <f>IF(AND(D81="F&amp;GP",OR(E81="Community",F81="Estate Management",G81="Highways")),"F&amp;GP followed by ",IF(OR(G81="Highways",AND(C81="",D81="",F81="",E81="")),"",IF(H81="","",IF(AND(H81="Planning",J81&lt;&gt;""),"Planning &amp; Highways (Planning only), followed by ",""))))</f>
        <v/>
      </c>
      <c r="J81" s="2" t="str">
        <f t="shared" ref="J81:J122" si="10">IF(G81&lt;&gt;"","Planning &amp; Highways (Both)",IF(AND(H81&lt;&gt;"",C81="",D81="",F81="",E81=""),"Planning &amp; Highways (Planning only)",IF(AND(D81="F&amp;GP",OR(E81="Community",F81="Estate Management",G81="Highways")),C81&amp;E81&amp;F81,C81&amp;D81&amp;E81&amp;F81)))</f>
        <v/>
      </c>
      <c r="K81" s="20" t="str" cm="1">
        <f t="array" ref="K81">IF(E81&lt;&gt;"",($A81-(_xlfn.XLOOKUP(TRUE,E$1:E80&lt;&gt;"",$A$1:$A80,,,-1)))/7,IF(F81&lt;&gt;"",($A81-(_xlfn.XLOOKUP(TRUE,F$1:F80&lt;&gt;"",$A$1:$A80,,,-1)))/7,IF(G81&lt;&gt;"",($A81-(_xlfn.XLOOKUP(TRUE,G$1:G80&lt;&gt;"",$A$1:$A80,,,-1)))/7,"")))</f>
        <v/>
      </c>
      <c r="L81" s="43" t="str" cm="1">
        <f t="array" ref="L81">IF(H81&lt;&gt;"",($A81-(_xlfn.XLOOKUP(TRUE,H$1:H80&lt;&gt;"",$A$1:$A80,,,-1)))/7,"")</f>
        <v/>
      </c>
      <c r="M81" s="51" t="str">
        <f t="shared" ref="M81:M132" si="11">IF(C81="","",IF(AND(DAY(A81)&gt;8,DAY(A81)&lt;16),"Y","N"))</f>
        <v/>
      </c>
      <c r="N81" s="6"/>
      <c r="P81" s="38"/>
    </row>
    <row r="82" spans="1:16" x14ac:dyDescent="0.25">
      <c r="A82" s="4">
        <f>A81+7</f>
        <v>46520</v>
      </c>
      <c r="B82" s="1" t="str">
        <f t="shared" si="9"/>
        <v>Thursday</v>
      </c>
      <c r="C82" s="2" t="s">
        <v>16</v>
      </c>
      <c r="H82" s="23" t="s">
        <v>3</v>
      </c>
      <c r="I82" s="7" t="str">
        <f t="shared" ref="I82:I132" si="12">IF(AND(D82="F&amp;GP",OR(E82="Community",F82="Estate Management",G82="Highways")),"F&amp;GP followed by ",IF(OR(G82="Highways",AND(C82="",D82="",F82="",E82="")),"",IF(H82="","",IF(AND(H82="Planning",J82&lt;&gt;""),"Planning &amp; Highways (Planning only), followed by ",""))))</f>
        <v xml:space="preserve">Planning &amp; Highways (Planning only), followed by </v>
      </c>
      <c r="J82" s="2" t="str">
        <f t="shared" si="10"/>
        <v>Full (Annual)</v>
      </c>
      <c r="K82" s="20" t="str" cm="1">
        <f t="array" ref="K82">IF(E82&lt;&gt;"",($A82-(_xlfn.XLOOKUP(TRUE,E$1:E81&lt;&gt;"",$A$1:$A81,,,-1)))/7,IF(F82&lt;&gt;"",($A82-(_xlfn.XLOOKUP(TRUE,F$1:F81&lt;&gt;"",$A$1:$A81,,,-1)))/7,IF(G82&lt;&gt;"",($A82-(_xlfn.XLOOKUP(TRUE,G$1:G81&lt;&gt;"",$A$1:$A81,,,-1)))/7,"")))</f>
        <v/>
      </c>
      <c r="L82" s="43" t="e" cm="1">
        <f t="array" ref="L82">IF(H82&lt;&gt;"",($A82-(_xlfn.XLOOKUP(TRUE,H$1:H81&lt;&gt;"",$A$1:$A81,,,-1)))/7,"")</f>
        <v>#VALUE!</v>
      </c>
      <c r="M82" s="51" t="str">
        <f t="shared" si="11"/>
        <v>Y</v>
      </c>
      <c r="N82" s="6" t="str">
        <f t="shared" ref="N82:N132" si="13">IF(MONTH(A82)&lt;&gt;MONTH(A83),TEXT(A82,"mmmm"),"")</f>
        <v/>
      </c>
      <c r="O82" s="38" t="str">
        <f>IF(MONTH(A82)&lt;&gt;MONTH(A83),COUNTIF(C$81:F82,"&lt;&gt;")+COUNTIF(H$81:H82,"&lt;&gt;")-SUM(O$81:O81),"")</f>
        <v/>
      </c>
      <c r="P82" s="38" t="str">
        <f>IF(MONTH(A82)&lt;&gt;MONTH(A83),COUNTIF(J$81:J82,"&lt;&gt;")-COUNTBLANK(J$81:J82)-SUM(P$81:P81),"")</f>
        <v/>
      </c>
    </row>
    <row r="83" spans="1:16" x14ac:dyDescent="0.25">
      <c r="A83" s="4">
        <f t="shared" ref="A83:A132" si="14">A82+7</f>
        <v>46527</v>
      </c>
      <c r="B83" s="1" t="str">
        <f t="shared" si="9"/>
        <v>Thursday</v>
      </c>
      <c r="I83" s="7" t="str">
        <f t="shared" si="12"/>
        <v/>
      </c>
      <c r="J83" s="2" t="str">
        <f t="shared" si="10"/>
        <v/>
      </c>
      <c r="K83" s="20" t="str" cm="1">
        <f t="array" ref="K83">IF(E83&lt;&gt;"",($A83-(_xlfn.XLOOKUP(TRUE,E$1:E82&lt;&gt;"",$A$1:$A82,,,-1)))/7,IF(F83&lt;&gt;"",($A83-(_xlfn.XLOOKUP(TRUE,F$1:F82&lt;&gt;"",$A$1:$A82,,,-1)))/7,IF(G83&lt;&gt;"",($A83-(_xlfn.XLOOKUP(TRUE,G$1:G82&lt;&gt;"",$A$1:$A82,,,-1)))/7,"")))</f>
        <v/>
      </c>
      <c r="L83" s="43" t="str" cm="1">
        <f t="array" ref="L83">IF(H83&lt;&gt;"",($A83-(_xlfn.XLOOKUP(TRUE,H$1:H82&lt;&gt;"",$A$1:$A82,,,-1)))/7,"")</f>
        <v/>
      </c>
      <c r="M83" s="51" t="str">
        <f t="shared" si="11"/>
        <v/>
      </c>
      <c r="N83" s="6" t="str">
        <f t="shared" si="13"/>
        <v/>
      </c>
      <c r="O83" s="38" t="str">
        <f>IF(MONTH(A83)&lt;&gt;MONTH(A84),COUNTIF(C$81:F83,"&lt;&gt;")+COUNTIF(H$81:H83,"&lt;&gt;")-SUM(O$81:O82),"")</f>
        <v/>
      </c>
      <c r="P83" s="38" t="str">
        <f>IF(MONTH(A83)&lt;&gt;MONTH(A84),COUNTIF(J$81:J83,"&lt;&gt;")-COUNTBLANK(J$81:J83)-SUM(P$81:P82),"")</f>
        <v/>
      </c>
    </row>
    <row r="84" spans="1:16" x14ac:dyDescent="0.25">
      <c r="A84" s="4">
        <f t="shared" si="14"/>
        <v>46534</v>
      </c>
      <c r="B84" s="1" t="str">
        <f t="shared" si="9"/>
        <v>Thursday</v>
      </c>
      <c r="D84" s="2" t="s">
        <v>1</v>
      </c>
      <c r="E84" s="2" t="s">
        <v>2</v>
      </c>
      <c r="I84" s="7" t="str">
        <f t="shared" si="12"/>
        <v xml:space="preserve">F&amp;GP followed by </v>
      </c>
      <c r="J84" s="2" t="str">
        <f t="shared" si="10"/>
        <v>Community</v>
      </c>
      <c r="K84" s="20" t="e" cm="1">
        <f t="array" ref="K84">IF(E84&lt;&gt;"",($A84-(_xlfn.XLOOKUP(TRUE,E$1:E83&lt;&gt;"",$A$1:$A83,,,-1)))/7,IF(F84&lt;&gt;"",($A84-(_xlfn.XLOOKUP(TRUE,F$1:F83&lt;&gt;"",$A$1:$A83,,,-1)))/7,IF(G84&lt;&gt;"",($A84-(_xlfn.XLOOKUP(TRUE,G$1:G83&lt;&gt;"",$A$1:$A83,,,-1)))/7,"")))</f>
        <v>#VALUE!</v>
      </c>
      <c r="L84" s="43" t="str" cm="1">
        <f t="array" ref="L84">IF(H84&lt;&gt;"",($A84-(_xlfn.XLOOKUP(TRUE,H$1:H83&lt;&gt;"",$A$1:$A83,,,-1)))/7,"")</f>
        <v/>
      </c>
      <c r="M84" s="51" t="str">
        <f t="shared" si="11"/>
        <v/>
      </c>
      <c r="N84" s="6" t="str">
        <f t="shared" si="13"/>
        <v>May</v>
      </c>
      <c r="O84" s="38">
        <f>IF(MONTH(A84)&lt;&gt;MONTH(A85),COUNTIF(C$81:F84,"&lt;&gt;")+COUNTIF(H$81:H84,"&lt;&gt;")-SUM(O$81:O83),"")</f>
        <v>4</v>
      </c>
      <c r="P84" s="38">
        <f>IF(MONTH(A84)&lt;&gt;MONTH(A85),COUNTIF(J$81:J84,"&lt;&gt;")-COUNTBLANK(J$81:J84)-SUM(P$81:P83),"")</f>
        <v>2</v>
      </c>
    </row>
    <row r="85" spans="1:16" x14ac:dyDescent="0.25">
      <c r="A85" s="4">
        <f t="shared" si="14"/>
        <v>46541</v>
      </c>
      <c r="B85" s="1" t="str">
        <f t="shared" si="9"/>
        <v>Thursday</v>
      </c>
      <c r="H85" s="23" t="s">
        <v>3</v>
      </c>
      <c r="I85" s="7" t="str">
        <f t="shared" si="12"/>
        <v/>
      </c>
      <c r="J85" s="2" t="str">
        <f t="shared" si="10"/>
        <v>Planning &amp; Highways (Planning only)</v>
      </c>
      <c r="K85" s="20" t="str" cm="1">
        <f t="array" ref="K85">IF(E85&lt;&gt;"",($A85-(_xlfn.XLOOKUP(TRUE,E$1:E84&lt;&gt;"",$A$1:$A84,,,-1)))/7,IF(F85&lt;&gt;"",($A85-(_xlfn.XLOOKUP(TRUE,F$1:F84&lt;&gt;"",$A$1:$A84,,,-1)))/7,IF(G85&lt;&gt;"",($A85-(_xlfn.XLOOKUP(TRUE,G$1:G84&lt;&gt;"",$A$1:$A84,,,-1)))/7,"")))</f>
        <v/>
      </c>
      <c r="L85" s="43" cm="1">
        <f t="array" ref="L85">IF(H85&lt;&gt;"",($A85-(_xlfn.XLOOKUP(TRUE,H$1:H84&lt;&gt;"",$A$1:$A84,,,-1)))/7,"")</f>
        <v>3</v>
      </c>
      <c r="M85" s="51" t="str">
        <f t="shared" si="11"/>
        <v/>
      </c>
      <c r="N85" s="6" t="str">
        <f t="shared" si="13"/>
        <v/>
      </c>
      <c r="O85" s="38" t="str">
        <f>IF(MONTH(A85)&lt;&gt;MONTH(A86),COUNTIF(C$81:F85,"&lt;&gt;")+COUNTIF(H$81:H85,"&lt;&gt;")-SUM(O$81:O84),"")</f>
        <v/>
      </c>
      <c r="P85" s="38" t="str">
        <f>IF(MONTH(A85)&lt;&gt;MONTH(A86),COUNTIF(J$81:J85,"&lt;&gt;")-COUNTBLANK(J$81:J85)-SUM(P$81:P84),"")</f>
        <v/>
      </c>
    </row>
    <row r="86" spans="1:16" x14ac:dyDescent="0.25">
      <c r="A86" s="4">
        <f t="shared" si="14"/>
        <v>46548</v>
      </c>
      <c r="B86" s="1" t="str">
        <f t="shared" si="9"/>
        <v>Thursday</v>
      </c>
      <c r="C86" s="2" t="s">
        <v>22</v>
      </c>
      <c r="I86" s="7" t="str">
        <f t="shared" si="12"/>
        <v/>
      </c>
      <c r="J86" s="2" t="str">
        <f t="shared" si="10"/>
        <v>Full (Approval of Accounts)</v>
      </c>
      <c r="K86" s="20" t="str" cm="1">
        <f t="array" ref="K86">IF(E86&lt;&gt;"",($A86-(_xlfn.XLOOKUP(TRUE,E$1:E85&lt;&gt;"",$A$1:$A85,,,-1)))/7,IF(F86&lt;&gt;"",($A86-(_xlfn.XLOOKUP(TRUE,F$1:F85&lt;&gt;"",$A$1:$A85,,,-1)))/7,IF(G86&lt;&gt;"",($A86-(_xlfn.XLOOKUP(TRUE,G$1:G85&lt;&gt;"",$A$1:$A85,,,-1)))/7,"")))</f>
        <v/>
      </c>
      <c r="L86" s="43" t="str" cm="1">
        <f t="array" ref="L86">IF(H86&lt;&gt;"",($A86-(_xlfn.XLOOKUP(TRUE,H$1:H85&lt;&gt;"",$A$1:$A85,,,-1)))/7,"")</f>
        <v/>
      </c>
      <c r="M86" s="51" t="str">
        <f t="shared" si="11"/>
        <v>Y</v>
      </c>
      <c r="N86" s="6" t="str">
        <f t="shared" si="13"/>
        <v/>
      </c>
      <c r="O86" s="38" t="str">
        <f>IF(MONTH(A86)&lt;&gt;MONTH(A87),COUNTIF(C$81:F86,"&lt;&gt;")+COUNTIF(H$81:H86,"&lt;&gt;")-SUM(O$81:O85),"")</f>
        <v/>
      </c>
      <c r="P86" s="38" t="str">
        <f>IF(MONTH(A86)&lt;&gt;MONTH(A87),COUNTIF(J$81:J86,"&lt;&gt;")-COUNTBLANK(J$81:J86)-SUM(P$81:P85),"")</f>
        <v/>
      </c>
    </row>
    <row r="87" spans="1:16" x14ac:dyDescent="0.25">
      <c r="A87" s="4">
        <f t="shared" si="14"/>
        <v>46555</v>
      </c>
      <c r="B87" s="1" t="str">
        <f t="shared" si="9"/>
        <v>Thursday</v>
      </c>
      <c r="I87" s="7" t="str">
        <f t="shared" si="12"/>
        <v/>
      </c>
      <c r="J87" s="2" t="str">
        <f t="shared" si="10"/>
        <v/>
      </c>
      <c r="K87" s="20" t="str" cm="1">
        <f t="array" ref="K87">IF(E87&lt;&gt;"",($A87-(_xlfn.XLOOKUP(TRUE,E$1:E86&lt;&gt;"",$A$1:$A86,,,-1)))/7,IF(F87&lt;&gt;"",($A87-(_xlfn.XLOOKUP(TRUE,F$1:F86&lt;&gt;"",$A$1:$A86,,,-1)))/7,IF(G87&lt;&gt;"",($A87-(_xlfn.XLOOKUP(TRUE,G$1:G86&lt;&gt;"",$A$1:$A86,,,-1)))/7,"")))</f>
        <v/>
      </c>
      <c r="L87" s="43" t="str" cm="1">
        <f t="array" ref="L87">IF(H87&lt;&gt;"",($A87-(_xlfn.XLOOKUP(TRUE,H$1:H86&lt;&gt;"",$A$1:$A86,,,-1)))/7,"")</f>
        <v/>
      </c>
      <c r="M87" s="51" t="str">
        <f t="shared" si="11"/>
        <v/>
      </c>
      <c r="N87" s="6" t="str">
        <f t="shared" si="13"/>
        <v/>
      </c>
      <c r="O87" s="38" t="str">
        <f>IF(MONTH(A87)&lt;&gt;MONTH(A88),COUNTIF(C$81:F87,"&lt;&gt;")+COUNTIF(H$81:H87,"&lt;&gt;")-SUM(O$81:O86),"")</f>
        <v/>
      </c>
      <c r="P87" s="38" t="str">
        <f>IF(MONTH(A87)&lt;&gt;MONTH(A88),COUNTIF(J$81:J87,"&lt;&gt;")-COUNTBLANK(J$81:J87)-SUM(P$81:P86),"")</f>
        <v/>
      </c>
    </row>
    <row r="88" spans="1:16" x14ac:dyDescent="0.25">
      <c r="A88" s="4">
        <f t="shared" si="14"/>
        <v>46562</v>
      </c>
      <c r="B88" s="1" t="str">
        <f t="shared" si="9"/>
        <v>Thursday</v>
      </c>
      <c r="G88" s="2" t="s">
        <v>17</v>
      </c>
      <c r="H88" s="23" t="s">
        <v>3</v>
      </c>
      <c r="I88" s="7" t="str">
        <f t="shared" si="12"/>
        <v/>
      </c>
      <c r="J88" s="2" t="str">
        <f t="shared" si="10"/>
        <v>Planning &amp; Highways (Both)</v>
      </c>
      <c r="K88" s="20" t="e" cm="1">
        <f t="array" ref="K88">IF(E88&lt;&gt;"",($A88-(_xlfn.XLOOKUP(TRUE,E$1:E87&lt;&gt;"",$A$1:$A87,,,-1)))/7,IF(F88&lt;&gt;"",($A88-(_xlfn.XLOOKUP(TRUE,F$1:F87&lt;&gt;"",$A$1:$A87,,,-1)))/7,IF(G88&lt;&gt;"",($A88-(_xlfn.XLOOKUP(TRUE,G$1:G87&lt;&gt;"",$A$1:$A87,,,-1)))/7,"")))</f>
        <v>#VALUE!</v>
      </c>
      <c r="L88" s="43" cm="1">
        <f t="array" ref="L88">IF(H88&lt;&gt;"",($A88-(_xlfn.XLOOKUP(TRUE,H$1:H87&lt;&gt;"",$A$1:$A87,,,-1)))/7,"")</f>
        <v>3</v>
      </c>
      <c r="M88" s="51" t="str">
        <f t="shared" si="11"/>
        <v/>
      </c>
      <c r="N88" s="6" t="str">
        <f t="shared" si="13"/>
        <v>June</v>
      </c>
      <c r="O88" s="38">
        <f>IF(MONTH(A88)&lt;&gt;MONTH(A89),COUNTIF(C$81:F88,"&lt;&gt;")+COUNTIF(H$81:H88,"&lt;&gt;")-SUM(O$81:O87),"")</f>
        <v>3</v>
      </c>
      <c r="P88" s="38">
        <f>IF(MONTH(A88)&lt;&gt;MONTH(A89),COUNTIF(J$81:J88,"&lt;&gt;")-COUNTBLANK(J$81:J88)-SUM(P$81:P87),"")</f>
        <v>3</v>
      </c>
    </row>
    <row r="89" spans="1:16" x14ac:dyDescent="0.25">
      <c r="A89" s="4">
        <f t="shared" si="14"/>
        <v>46569</v>
      </c>
      <c r="B89" s="1" t="str">
        <f t="shared" si="9"/>
        <v>Thursday</v>
      </c>
      <c r="I89" s="7" t="str">
        <f t="shared" si="12"/>
        <v/>
      </c>
      <c r="J89" s="2" t="str">
        <f t="shared" si="10"/>
        <v/>
      </c>
      <c r="K89" s="20" t="str" cm="1">
        <f t="array" ref="K89">IF(E89&lt;&gt;"",($A89-(_xlfn.XLOOKUP(TRUE,E$1:E88&lt;&gt;"",$A$1:$A88,,,-1)))/7,IF(F89&lt;&gt;"",($A89-(_xlfn.XLOOKUP(TRUE,F$1:F88&lt;&gt;"",$A$1:$A88,,,-1)))/7,IF(G89&lt;&gt;"",($A89-(_xlfn.XLOOKUP(TRUE,G$1:G88&lt;&gt;"",$A$1:$A88,,,-1)))/7,"")))</f>
        <v/>
      </c>
      <c r="L89" s="43" t="str" cm="1">
        <f t="array" ref="L89">IF(H89&lt;&gt;"",($A89-(_xlfn.XLOOKUP(TRUE,H$1:H88&lt;&gt;"",$A$1:$A88,,,-1)))/7,"")</f>
        <v/>
      </c>
      <c r="M89" s="51" t="str">
        <f t="shared" si="11"/>
        <v/>
      </c>
      <c r="N89" s="6" t="str">
        <f t="shared" si="13"/>
        <v/>
      </c>
      <c r="O89" s="38" t="str">
        <f>IF(MONTH(A89)&lt;&gt;MONTH(A90),COUNTIF(C$81:F89,"&lt;&gt;")+COUNTIF(H$81:H89,"&lt;&gt;")-SUM(O$81:O88),"")</f>
        <v/>
      </c>
      <c r="P89" s="38" t="str">
        <f>IF(MONTH(A89)&lt;&gt;MONTH(A90),COUNTIF(J$81:J89,"&lt;&gt;")-COUNTBLANK(J$81:J89)-SUM(P$81:P88),"")</f>
        <v/>
      </c>
    </row>
    <row r="90" spans="1:16" x14ac:dyDescent="0.25">
      <c r="A90" s="4">
        <f t="shared" si="14"/>
        <v>46576</v>
      </c>
      <c r="B90" s="1" t="str">
        <f t="shared" si="9"/>
        <v>Thursday</v>
      </c>
      <c r="F90" s="2" t="s">
        <v>27</v>
      </c>
      <c r="I90" s="7" t="str">
        <f t="shared" si="12"/>
        <v/>
      </c>
      <c r="J90" s="2" t="str">
        <f t="shared" si="10"/>
        <v>Estate Management</v>
      </c>
      <c r="K90" s="20" t="e" cm="1">
        <f t="array" ref="K90">IF(E90&lt;&gt;"",($A90-(_xlfn.XLOOKUP(TRUE,E$1:E89&lt;&gt;"",$A$1:$A89,,,-1)))/7,IF(F90&lt;&gt;"",($A90-(_xlfn.XLOOKUP(TRUE,F$1:F89&lt;&gt;"",$A$1:$A89,,,-1)))/7,IF(G90&lt;&gt;"",($A90-(_xlfn.XLOOKUP(TRUE,G$1:G89&lt;&gt;"",$A$1:$A89,,,-1)))/7,"")))</f>
        <v>#VALUE!</v>
      </c>
      <c r="L90" s="43" t="str" cm="1">
        <f t="array" ref="L90">IF(H90&lt;&gt;"",($A90-(_xlfn.XLOOKUP(TRUE,H$1:H89&lt;&gt;"",$A$1:$A89,,,-1)))/7,"")</f>
        <v/>
      </c>
      <c r="M90" s="51" t="str">
        <f t="shared" si="11"/>
        <v/>
      </c>
      <c r="N90" s="6" t="str">
        <f t="shared" si="13"/>
        <v/>
      </c>
      <c r="O90" s="38" t="str">
        <f>IF(MONTH(A90)&lt;&gt;MONTH(A91),COUNTIF(C$81:F90,"&lt;&gt;")+COUNTIF(H$81:H90,"&lt;&gt;")-SUM(O$81:O89),"")</f>
        <v/>
      </c>
      <c r="P90" s="38" t="str">
        <f>IF(MONTH(A90)&lt;&gt;MONTH(A91),COUNTIF(J$81:J90,"&lt;&gt;")-COUNTBLANK(J$81:J90)-SUM(P$81:P89),"")</f>
        <v/>
      </c>
    </row>
    <row r="91" spans="1:16" x14ac:dyDescent="0.25">
      <c r="A91" s="4">
        <f t="shared" si="14"/>
        <v>46583</v>
      </c>
      <c r="B91" s="1" t="str">
        <f t="shared" si="9"/>
        <v>Thursday</v>
      </c>
      <c r="D91" s="2" t="s">
        <v>1</v>
      </c>
      <c r="H91" s="23" t="s">
        <v>3</v>
      </c>
      <c r="I91" s="7" t="str">
        <f t="shared" si="12"/>
        <v xml:space="preserve">Planning &amp; Highways (Planning only), followed by </v>
      </c>
      <c r="J91" s="2" t="str">
        <f t="shared" si="10"/>
        <v>F&amp;GP</v>
      </c>
      <c r="K91" s="20" t="str" cm="1">
        <f t="array" ref="K91">IF(E91&lt;&gt;"",($A91-(_xlfn.XLOOKUP(TRUE,E$1:E90&lt;&gt;"",$A$1:$A90,,,-1)))/7,IF(F91&lt;&gt;"",($A91-(_xlfn.XLOOKUP(TRUE,F$1:F90&lt;&gt;"",$A$1:$A90,,,-1)))/7,IF(G91&lt;&gt;"",($A91-(_xlfn.XLOOKUP(TRUE,G$1:G90&lt;&gt;"",$A$1:$A90,,,-1)))/7,"")))</f>
        <v/>
      </c>
      <c r="L91" s="43" cm="1">
        <f t="array" ref="L91">IF(H91&lt;&gt;"",($A91-(_xlfn.XLOOKUP(TRUE,H$1:H90&lt;&gt;"",$A$1:$A90,,,-1)))/7,"")</f>
        <v>3</v>
      </c>
      <c r="M91" s="51" t="str">
        <f t="shared" si="11"/>
        <v/>
      </c>
      <c r="N91" s="6" t="str">
        <f t="shared" si="13"/>
        <v/>
      </c>
      <c r="O91" s="38" t="str">
        <f>IF(MONTH(A91)&lt;&gt;MONTH(A92),COUNTIF(C$81:F91,"&lt;&gt;")+COUNTIF(H$81:H91,"&lt;&gt;")-SUM(O$81:O90),"")</f>
        <v/>
      </c>
      <c r="P91" s="38" t="str">
        <f>IF(MONTH(A91)&lt;&gt;MONTH(A92),COUNTIF(J$81:J91,"&lt;&gt;")-COUNTBLANK(J$81:J91)-SUM(P$81:P90),"")</f>
        <v/>
      </c>
    </row>
    <row r="92" spans="1:16" x14ac:dyDescent="0.25">
      <c r="A92" s="4">
        <f t="shared" si="14"/>
        <v>46590</v>
      </c>
      <c r="B92" s="1" t="str">
        <f t="shared" si="9"/>
        <v>Thursday</v>
      </c>
      <c r="I92" s="7" t="str">
        <f t="shared" si="12"/>
        <v/>
      </c>
      <c r="J92" s="2" t="str">
        <f t="shared" si="10"/>
        <v/>
      </c>
      <c r="K92" s="20" t="str" cm="1">
        <f t="array" ref="K92">IF(E92&lt;&gt;"",($A92-(_xlfn.XLOOKUP(TRUE,E$1:E91&lt;&gt;"",$A$1:$A91,,,-1)))/7,IF(F92&lt;&gt;"",($A92-(_xlfn.XLOOKUP(TRUE,F$1:F91&lt;&gt;"",$A$1:$A91,,,-1)))/7,IF(G92&lt;&gt;"",($A92-(_xlfn.XLOOKUP(TRUE,G$1:G91&lt;&gt;"",$A$1:$A91,,,-1)))/7,"")))</f>
        <v/>
      </c>
      <c r="L92" s="43" t="str" cm="1">
        <f t="array" ref="L92">IF(H92&lt;&gt;"",($A92-(_xlfn.XLOOKUP(TRUE,H$1:H91&lt;&gt;"",$A$1:$A91,,,-1)))/7,"")</f>
        <v/>
      </c>
      <c r="M92" s="51" t="str">
        <f t="shared" si="11"/>
        <v/>
      </c>
      <c r="N92" s="6" t="str">
        <f t="shared" si="13"/>
        <v/>
      </c>
      <c r="O92" s="38" t="str">
        <f>IF(MONTH(A92)&lt;&gt;MONTH(A93),COUNTIF(C$81:F92,"&lt;&gt;")+COUNTIF(H$81:H92,"&lt;&gt;")-SUM(O$81:O91),"")</f>
        <v/>
      </c>
      <c r="P92" s="38" t="str">
        <f>IF(MONTH(A92)&lt;&gt;MONTH(A93),COUNTIF(J$81:J92,"&lt;&gt;")-COUNTBLANK(J$81:J92)-SUM(P$81:P91),"")</f>
        <v/>
      </c>
    </row>
    <row r="93" spans="1:16" x14ac:dyDescent="0.25">
      <c r="A93" s="4">
        <f t="shared" si="14"/>
        <v>46597</v>
      </c>
      <c r="B93" s="1" t="str">
        <f t="shared" si="9"/>
        <v>Thursday</v>
      </c>
      <c r="C93" s="2" t="s">
        <v>0</v>
      </c>
      <c r="I93" s="7" t="str">
        <f t="shared" si="12"/>
        <v/>
      </c>
      <c r="J93" s="2" t="str">
        <f t="shared" si="10"/>
        <v>Full</v>
      </c>
      <c r="K93" s="20" t="str" cm="1">
        <f t="array" ref="K93">IF(E93&lt;&gt;"",($A93-(_xlfn.XLOOKUP(TRUE,E$1:E92&lt;&gt;"",$A$1:$A92,,,-1)))/7,IF(F93&lt;&gt;"",($A93-(_xlfn.XLOOKUP(TRUE,F$1:F92&lt;&gt;"",$A$1:$A92,,,-1)))/7,IF(G93&lt;&gt;"",($A93-(_xlfn.XLOOKUP(TRUE,G$1:G92&lt;&gt;"",$A$1:$A92,,,-1)))/7,"")))</f>
        <v/>
      </c>
      <c r="L93" s="43" t="str" cm="1">
        <f t="array" ref="L93">IF(H93&lt;&gt;"",($A93-(_xlfn.XLOOKUP(TRUE,H$1:H92&lt;&gt;"",$A$1:$A92,,,-1)))/7,"")</f>
        <v/>
      </c>
      <c r="M93" s="51" t="str">
        <f t="shared" si="11"/>
        <v>N</v>
      </c>
      <c r="N93" s="6" t="str">
        <f t="shared" si="13"/>
        <v>July</v>
      </c>
      <c r="O93" s="38">
        <f>IF(MONTH(A93)&lt;&gt;MONTH(A94),COUNTIF(C$81:F93,"&lt;&gt;")+COUNTIF(H$81:H93,"&lt;&gt;")-SUM(O$81:O92),"")</f>
        <v>4</v>
      </c>
      <c r="P93" s="38">
        <f>IF(MONTH(A93)&lt;&gt;MONTH(A94),COUNTIF(J$81:J93,"&lt;&gt;")-COUNTBLANK(J$81:J93)-SUM(P$81:P92),"")</f>
        <v>3</v>
      </c>
    </row>
    <row r="94" spans="1:16" x14ac:dyDescent="0.25">
      <c r="A94" s="4">
        <f t="shared" si="14"/>
        <v>46604</v>
      </c>
      <c r="B94" s="1" t="str">
        <f t="shared" si="9"/>
        <v>Thursday</v>
      </c>
      <c r="H94" s="23" t="s">
        <v>3</v>
      </c>
      <c r="I94" s="7" t="str">
        <f t="shared" si="12"/>
        <v/>
      </c>
      <c r="J94" s="2" t="str">
        <f t="shared" si="10"/>
        <v>Planning &amp; Highways (Planning only)</v>
      </c>
      <c r="K94" s="20" t="str" cm="1">
        <f t="array" ref="K94">IF(E94&lt;&gt;"",($A94-(_xlfn.XLOOKUP(TRUE,E$1:E93&lt;&gt;"",$A$1:$A93,,,-1)))/7,IF(F94&lt;&gt;"",($A94-(_xlfn.XLOOKUP(TRUE,F$1:F93&lt;&gt;"",$A$1:$A93,,,-1)))/7,IF(G94&lt;&gt;"",($A94-(_xlfn.XLOOKUP(TRUE,G$1:G93&lt;&gt;"",$A$1:$A93,,,-1)))/7,"")))</f>
        <v/>
      </c>
      <c r="L94" s="43" cm="1">
        <f t="array" ref="L94">IF(H94&lt;&gt;"",($A94-(_xlfn.XLOOKUP(TRUE,H$1:H93&lt;&gt;"",$A$1:$A93,,,-1)))/7,"")</f>
        <v>3</v>
      </c>
      <c r="M94" s="51" t="str">
        <f t="shared" si="11"/>
        <v/>
      </c>
      <c r="N94" s="6" t="str">
        <f t="shared" si="13"/>
        <v/>
      </c>
      <c r="O94" s="38" t="str">
        <f>IF(MONTH(A94)&lt;&gt;MONTH(A95),COUNTIF(C$81:F94,"&lt;&gt;")+COUNTIF(H$81:H94,"&lt;&gt;")-SUM(O$81:O93),"")</f>
        <v/>
      </c>
      <c r="P94" s="38" t="str">
        <f>IF(MONTH(A94)&lt;&gt;MONTH(A95),COUNTIF(J$81:J94,"&lt;&gt;")-COUNTBLANK(J$81:J94)-SUM(P$81:P93),"")</f>
        <v/>
      </c>
    </row>
    <row r="95" spans="1:16" x14ac:dyDescent="0.25">
      <c r="A95" s="4">
        <f t="shared" si="14"/>
        <v>46611</v>
      </c>
      <c r="B95" s="1" t="str">
        <f t="shared" si="9"/>
        <v>Thursday</v>
      </c>
      <c r="I95" s="7" t="str">
        <f t="shared" si="12"/>
        <v/>
      </c>
      <c r="J95" s="2" t="str">
        <f t="shared" si="10"/>
        <v/>
      </c>
      <c r="K95" s="20" t="str" cm="1">
        <f t="array" ref="K95">IF(E95&lt;&gt;"",($A95-(_xlfn.XLOOKUP(TRUE,E$1:E94&lt;&gt;"",$A$1:$A94,,,-1)))/7,IF(F95&lt;&gt;"",($A95-(_xlfn.XLOOKUP(TRUE,F$1:F94&lt;&gt;"",$A$1:$A94,,,-1)))/7,IF(G95&lt;&gt;"",($A95-(_xlfn.XLOOKUP(TRUE,G$1:G94&lt;&gt;"",$A$1:$A94,,,-1)))/7,"")))</f>
        <v/>
      </c>
      <c r="L95" s="43" t="str" cm="1">
        <f t="array" ref="L95">IF(H95&lt;&gt;"",($A95-(_xlfn.XLOOKUP(TRUE,H$1:H94&lt;&gt;"",$A$1:$A94,,,-1)))/7,"")</f>
        <v/>
      </c>
      <c r="M95" s="51" t="str">
        <f t="shared" si="11"/>
        <v/>
      </c>
      <c r="N95" s="6" t="str">
        <f t="shared" si="13"/>
        <v/>
      </c>
      <c r="O95" s="38" t="str">
        <f>IF(MONTH(A95)&lt;&gt;MONTH(A96),COUNTIF(C$81:F95,"&lt;&gt;")+COUNTIF(H$81:H95,"&lt;&gt;")-SUM(O$81:O94),"")</f>
        <v/>
      </c>
      <c r="P95" s="38" t="str">
        <f>IF(MONTH(A95)&lt;&gt;MONTH(A96),COUNTIF(J$81:J95,"&lt;&gt;")-COUNTBLANK(J$81:J95)-SUM(P$81:P94),"")</f>
        <v/>
      </c>
    </row>
    <row r="96" spans="1:16" x14ac:dyDescent="0.25">
      <c r="A96" s="4">
        <f t="shared" si="14"/>
        <v>46618</v>
      </c>
      <c r="B96" s="1" t="str">
        <f t="shared" si="9"/>
        <v>Thursday</v>
      </c>
      <c r="I96" s="7" t="str">
        <f t="shared" si="12"/>
        <v/>
      </c>
      <c r="J96" s="2" t="str">
        <f t="shared" si="10"/>
        <v/>
      </c>
      <c r="K96" s="20" t="str" cm="1">
        <f t="array" ref="K96">IF(E96&lt;&gt;"",($A96-(_xlfn.XLOOKUP(TRUE,E$1:E95&lt;&gt;"",$A$1:$A95,,,-1)))/7,IF(F96&lt;&gt;"",($A96-(_xlfn.XLOOKUP(TRUE,F$1:F95&lt;&gt;"",$A$1:$A95,,,-1)))/7,IF(G96&lt;&gt;"",($A96-(_xlfn.XLOOKUP(TRUE,G$1:G95&lt;&gt;"",$A$1:$A95,,,-1)))/7,"")))</f>
        <v/>
      </c>
      <c r="L96" s="43" t="str" cm="1">
        <f t="array" ref="L96">IF(H96&lt;&gt;"",($A96-(_xlfn.XLOOKUP(TRUE,H$1:H95&lt;&gt;"",$A$1:$A95,,,-1)))/7,"")</f>
        <v/>
      </c>
      <c r="M96" s="51" t="str">
        <f t="shared" si="11"/>
        <v/>
      </c>
      <c r="N96" s="6" t="str">
        <f t="shared" si="13"/>
        <v/>
      </c>
      <c r="O96" s="38" t="str">
        <f>IF(MONTH(A96)&lt;&gt;MONTH(A97),COUNTIF(C$81:F96,"&lt;&gt;")+COUNTIF(H$81:H96,"&lt;&gt;")-SUM(O$81:O95),"")</f>
        <v/>
      </c>
      <c r="P96" s="38" t="str">
        <f>IF(MONTH(A96)&lt;&gt;MONTH(A97),COUNTIF(J$81:J96,"&lt;&gt;")-COUNTBLANK(J$81:J96)-SUM(P$81:P95),"")</f>
        <v/>
      </c>
    </row>
    <row r="97" spans="1:16" x14ac:dyDescent="0.25">
      <c r="A97" s="4">
        <f t="shared" si="14"/>
        <v>46625</v>
      </c>
      <c r="B97" s="1" t="str">
        <f t="shared" si="9"/>
        <v>Thursday</v>
      </c>
      <c r="D97" s="2" t="s">
        <v>1</v>
      </c>
      <c r="H97" s="23" t="s">
        <v>3</v>
      </c>
      <c r="I97" s="7" t="str">
        <f t="shared" si="12"/>
        <v xml:space="preserve">Planning &amp; Highways (Planning only), followed by </v>
      </c>
      <c r="J97" s="2" t="str">
        <f t="shared" si="10"/>
        <v>F&amp;GP</v>
      </c>
      <c r="K97" s="20" t="str" cm="1">
        <f t="array" ref="K97">IF(E97&lt;&gt;"",($A97-(_xlfn.XLOOKUP(TRUE,E$1:E96&lt;&gt;"",$A$1:$A96,,,-1)))/7,IF(F97&lt;&gt;"",($A97-(_xlfn.XLOOKUP(TRUE,F$1:F96&lt;&gt;"",$A$1:$A96,,,-1)))/7,IF(G97&lt;&gt;"",($A97-(_xlfn.XLOOKUP(TRUE,G$1:G96&lt;&gt;"",$A$1:$A96,,,-1)))/7,"")))</f>
        <v/>
      </c>
      <c r="L97" s="43" cm="1">
        <f t="array" ref="L97">IF(H97&lt;&gt;"",($A97-(_xlfn.XLOOKUP(TRUE,H$1:H96&lt;&gt;"",$A$1:$A96,,,-1)))/7,"")</f>
        <v>3</v>
      </c>
      <c r="M97" s="51" t="str">
        <f t="shared" si="11"/>
        <v/>
      </c>
      <c r="N97" s="6" t="str">
        <f t="shared" si="13"/>
        <v>August</v>
      </c>
      <c r="O97" s="38">
        <f>IF(MONTH(A97)&lt;&gt;MONTH(A98),COUNTIF(C$81:F97,"&lt;&gt;")+COUNTIF(H$81:H97,"&lt;&gt;")-SUM(O$81:O96),"")</f>
        <v>3</v>
      </c>
      <c r="P97" s="38">
        <f>IF(MONTH(A97)&lt;&gt;MONTH(A98),COUNTIF(J$81:J97,"&lt;&gt;")-COUNTBLANK(J$81:J97)-SUM(P$81:P96),"")</f>
        <v>2</v>
      </c>
    </row>
    <row r="98" spans="1:16" x14ac:dyDescent="0.25">
      <c r="A98" s="4">
        <f t="shared" si="14"/>
        <v>46632</v>
      </c>
      <c r="B98" s="1" t="str">
        <f t="shared" si="9"/>
        <v>Thursday</v>
      </c>
      <c r="E98" s="2" t="s">
        <v>2</v>
      </c>
      <c r="I98" s="7" t="str">
        <f t="shared" si="12"/>
        <v/>
      </c>
      <c r="J98" s="2" t="str">
        <f t="shared" si="10"/>
        <v>Community</v>
      </c>
      <c r="K98" s="20" cm="1">
        <f t="array" ref="K98">IF(E98&lt;&gt;"",($A98-(_xlfn.XLOOKUP(TRUE,E$1:E97&lt;&gt;"",$A$1:$A97,,,-1)))/7,IF(F98&lt;&gt;"",($A98-(_xlfn.XLOOKUP(TRUE,F$1:F97&lt;&gt;"",$A$1:$A97,,,-1)))/7,IF(G98&lt;&gt;"",($A98-(_xlfn.XLOOKUP(TRUE,G$1:G97&lt;&gt;"",$A$1:$A97,,,-1)))/7,"")))</f>
        <v>14</v>
      </c>
      <c r="L98" s="43" t="str" cm="1">
        <f t="array" ref="L98">IF(H98&lt;&gt;"",($A98-(_xlfn.XLOOKUP(TRUE,H$1:H97&lt;&gt;"",$A$1:$A97,,,-1)))/7,"")</f>
        <v/>
      </c>
      <c r="M98" s="51" t="str">
        <f t="shared" si="11"/>
        <v/>
      </c>
      <c r="N98" s="6" t="str">
        <f t="shared" si="13"/>
        <v/>
      </c>
      <c r="O98" s="38" t="str">
        <f>IF(MONTH(A98)&lt;&gt;MONTH(A99),COUNTIF(C$81:F98,"&lt;&gt;")+COUNTIF(H$81:H98,"&lt;&gt;")-SUM(O$81:O97),"")</f>
        <v/>
      </c>
      <c r="P98" s="38" t="str">
        <f>IF(MONTH(A98)&lt;&gt;MONTH(A99),COUNTIF(J$81:J98,"&lt;&gt;")-COUNTBLANK(J$81:J98)-SUM(P$81:P97),"")</f>
        <v/>
      </c>
    </row>
    <row r="99" spans="1:16" x14ac:dyDescent="0.25">
      <c r="A99" s="4">
        <f t="shared" si="14"/>
        <v>46639</v>
      </c>
      <c r="B99" s="1" t="str">
        <f t="shared" si="9"/>
        <v>Thursday</v>
      </c>
      <c r="C99" s="2" t="s">
        <v>0</v>
      </c>
      <c r="I99" s="7" t="str">
        <f t="shared" si="12"/>
        <v/>
      </c>
      <c r="J99" s="2" t="str">
        <f t="shared" si="10"/>
        <v>Full</v>
      </c>
      <c r="K99" s="20" t="str" cm="1">
        <f t="array" ref="K99">IF(E99&lt;&gt;"",($A99-(_xlfn.XLOOKUP(TRUE,E$1:E98&lt;&gt;"",$A$1:$A98,,,-1)))/7,IF(F99&lt;&gt;"",($A99-(_xlfn.XLOOKUP(TRUE,F$1:F98&lt;&gt;"",$A$1:$A98,,,-1)))/7,IF(G99&lt;&gt;"",($A99-(_xlfn.XLOOKUP(TRUE,G$1:G98&lt;&gt;"",$A$1:$A98,,,-1)))/7,"")))</f>
        <v/>
      </c>
      <c r="L99" s="43" t="str" cm="1">
        <f t="array" ref="L99">IF(H99&lt;&gt;"",($A99-(_xlfn.XLOOKUP(TRUE,H$1:H98&lt;&gt;"",$A$1:$A98,,,-1)))/7,"")</f>
        <v/>
      </c>
      <c r="M99" s="51" t="str">
        <f t="shared" si="11"/>
        <v>Y</v>
      </c>
      <c r="N99" s="6" t="str">
        <f t="shared" si="13"/>
        <v/>
      </c>
      <c r="O99" s="38" t="str">
        <f>IF(MONTH(A99)&lt;&gt;MONTH(A100),COUNTIF(C$81:F99,"&lt;&gt;")+COUNTIF(H$81:H99,"&lt;&gt;")-SUM(O$81:O98),"")</f>
        <v/>
      </c>
      <c r="P99" s="38" t="str">
        <f>IF(MONTH(A99)&lt;&gt;MONTH(A100),COUNTIF(J$81:J99,"&lt;&gt;")-COUNTBLANK(J$81:J99)-SUM(P$81:P98),"")</f>
        <v/>
      </c>
    </row>
    <row r="100" spans="1:16" x14ac:dyDescent="0.25">
      <c r="A100" s="4">
        <f t="shared" si="14"/>
        <v>46646</v>
      </c>
      <c r="B100" s="1" t="str">
        <f t="shared" si="9"/>
        <v>Thursday</v>
      </c>
      <c r="G100" s="2" t="s">
        <v>17</v>
      </c>
      <c r="H100" s="23" t="s">
        <v>3</v>
      </c>
      <c r="I100" s="7" t="str">
        <f t="shared" si="12"/>
        <v/>
      </c>
      <c r="J100" s="2" t="str">
        <f t="shared" si="10"/>
        <v>Planning &amp; Highways (Both)</v>
      </c>
      <c r="K100" s="20" cm="1">
        <f t="array" ref="K100">IF(E100&lt;&gt;"",($A100-(_xlfn.XLOOKUP(TRUE,E$1:E99&lt;&gt;"",$A$1:$A99,,,-1)))/7,IF(F100&lt;&gt;"",($A100-(_xlfn.XLOOKUP(TRUE,F$1:F99&lt;&gt;"",$A$1:$A99,,,-1)))/7,IF(G100&lt;&gt;"",($A100-(_xlfn.XLOOKUP(TRUE,G$1:G99&lt;&gt;"",$A$1:$A99,,,-1)))/7,"")))</f>
        <v>12</v>
      </c>
      <c r="L100" s="43" cm="1">
        <f t="array" ref="L100">IF(H100&lt;&gt;"",($A100-(_xlfn.XLOOKUP(TRUE,H$1:H99&lt;&gt;"",$A$1:$A99,,,-1)))/7,"")</f>
        <v>3</v>
      </c>
      <c r="M100" s="51" t="str">
        <f t="shared" si="11"/>
        <v/>
      </c>
      <c r="N100" s="6" t="str">
        <f t="shared" si="13"/>
        <v/>
      </c>
      <c r="O100" s="38" t="str">
        <f>IF(MONTH(A100)&lt;&gt;MONTH(A101),COUNTIF(C$81:F100,"&lt;&gt;")+COUNTIF(H$81:H100,"&lt;&gt;")-SUM(O$81:O99),"")</f>
        <v/>
      </c>
      <c r="P100" s="38" t="str">
        <f>IF(MONTH(A100)&lt;&gt;MONTH(A101),COUNTIF(J$81:J100,"&lt;&gt;")-COUNTBLANK(J$81:J100)-SUM(P$81:P99),"")</f>
        <v/>
      </c>
    </row>
    <row r="101" spans="1:16" x14ac:dyDescent="0.25">
      <c r="A101" s="4">
        <f t="shared" si="14"/>
        <v>46653</v>
      </c>
      <c r="B101" s="1" t="str">
        <f t="shared" si="9"/>
        <v>Thursday</v>
      </c>
      <c r="I101" s="7" t="str">
        <f t="shared" si="12"/>
        <v/>
      </c>
      <c r="J101" s="2" t="str">
        <f t="shared" si="10"/>
        <v/>
      </c>
      <c r="K101" s="20" t="str" cm="1">
        <f t="array" ref="K101">IF(E101&lt;&gt;"",($A101-(_xlfn.XLOOKUP(TRUE,E$1:E100&lt;&gt;"",$A$1:$A100,,,-1)))/7,IF(F101&lt;&gt;"",($A101-(_xlfn.XLOOKUP(TRUE,F$1:F100&lt;&gt;"",$A$1:$A100,,,-1)))/7,IF(G101&lt;&gt;"",($A101-(_xlfn.XLOOKUP(TRUE,G$1:G100&lt;&gt;"",$A$1:$A100,,,-1)))/7,"")))</f>
        <v/>
      </c>
      <c r="L101" s="43" t="str" cm="1">
        <f t="array" ref="L101">IF(H101&lt;&gt;"",($A101-(_xlfn.XLOOKUP(TRUE,H$1:H100&lt;&gt;"",$A$1:$A100,,,-1)))/7,"")</f>
        <v/>
      </c>
      <c r="M101" s="51" t="str">
        <f t="shared" si="11"/>
        <v/>
      </c>
      <c r="N101" s="6" t="str">
        <f t="shared" si="13"/>
        <v/>
      </c>
      <c r="O101" s="38" t="str">
        <f>IF(MONTH(A101)&lt;&gt;MONTH(A102),COUNTIF(C$81:F101,"&lt;&gt;")+COUNTIF(H$81:H101,"&lt;&gt;")-SUM(O$81:O100),"")</f>
        <v/>
      </c>
      <c r="P101" s="38" t="str">
        <f>IF(MONTH(A101)&lt;&gt;MONTH(A102),COUNTIF(J$81:J101,"&lt;&gt;")-COUNTBLANK(J$81:J101)-SUM(P$81:P100),"")</f>
        <v/>
      </c>
    </row>
    <row r="102" spans="1:16" x14ac:dyDescent="0.25">
      <c r="A102" s="4">
        <f t="shared" si="14"/>
        <v>46660</v>
      </c>
      <c r="B102" s="1" t="str">
        <f t="shared" si="9"/>
        <v>Thursday</v>
      </c>
      <c r="I102" s="7" t="str">
        <f t="shared" si="12"/>
        <v/>
      </c>
      <c r="J102" s="2" t="str">
        <f t="shared" si="10"/>
        <v/>
      </c>
      <c r="K102" s="20" t="str" cm="1">
        <f t="array" ref="K102">IF(E102&lt;&gt;"",($A102-(_xlfn.XLOOKUP(TRUE,E$1:E101&lt;&gt;"",$A$1:$A101,,,-1)))/7,IF(F102&lt;&gt;"",($A102-(_xlfn.XLOOKUP(TRUE,F$1:F101&lt;&gt;"",$A$1:$A101,,,-1)))/7,IF(G102&lt;&gt;"",($A102-(_xlfn.XLOOKUP(TRUE,G$1:G101&lt;&gt;"",$A$1:$A101,,,-1)))/7,"")))</f>
        <v/>
      </c>
      <c r="L102" s="43" t="str" cm="1">
        <f t="array" ref="L102">IF(H102&lt;&gt;"",($A102-(_xlfn.XLOOKUP(TRUE,H$1:H101&lt;&gt;"",$A$1:$A101,,,-1)))/7,"")</f>
        <v/>
      </c>
      <c r="M102" s="51" t="str">
        <f t="shared" si="11"/>
        <v/>
      </c>
      <c r="N102" s="6" t="str">
        <f t="shared" si="13"/>
        <v>September</v>
      </c>
      <c r="O102" s="38">
        <f>IF(MONTH(A102)&lt;&gt;MONTH(A103),COUNTIF(C$81:F102,"&lt;&gt;")+COUNTIF(H$81:H102,"&lt;&gt;")-SUM(O$81:O101),"")</f>
        <v>3</v>
      </c>
      <c r="P102" s="38">
        <f>IF(MONTH(A102)&lt;&gt;MONTH(A103),COUNTIF(J$81:J102,"&lt;&gt;")-COUNTBLANK(J$81:J102)-SUM(P$81:P101),"")</f>
        <v>3</v>
      </c>
    </row>
    <row r="103" spans="1:16" x14ac:dyDescent="0.25">
      <c r="A103" s="4">
        <f t="shared" si="14"/>
        <v>46667</v>
      </c>
      <c r="B103" s="1" t="str">
        <f t="shared" si="9"/>
        <v>Thursday</v>
      </c>
      <c r="F103" s="2" t="s">
        <v>27</v>
      </c>
      <c r="H103" s="23" t="s">
        <v>3</v>
      </c>
      <c r="I103" s="7" t="str">
        <f t="shared" si="12"/>
        <v xml:space="preserve">Planning &amp; Highways (Planning only), followed by </v>
      </c>
      <c r="J103" s="2" t="str">
        <f t="shared" si="10"/>
        <v>Estate Management</v>
      </c>
      <c r="K103" s="20" cm="1">
        <f t="array" ref="K103">IF(E103&lt;&gt;"",($A103-(_xlfn.XLOOKUP(TRUE,E$1:E102&lt;&gt;"",$A$1:$A102,,,-1)))/7,IF(F103&lt;&gt;"",($A103-(_xlfn.XLOOKUP(TRUE,F$1:F102&lt;&gt;"",$A$1:$A102,,,-1)))/7,IF(G103&lt;&gt;"",($A103-(_xlfn.XLOOKUP(TRUE,G$1:G102&lt;&gt;"",$A$1:$A102,,,-1)))/7,"")))</f>
        <v>13</v>
      </c>
      <c r="L103" s="43" cm="1">
        <f t="array" ref="L103">IF(H103&lt;&gt;"",($A103-(_xlfn.XLOOKUP(TRUE,H$1:H102&lt;&gt;"",$A$1:$A102,,,-1)))/7,"")</f>
        <v>3</v>
      </c>
      <c r="M103" s="51" t="str">
        <f t="shared" si="11"/>
        <v/>
      </c>
      <c r="N103" s="6" t="str">
        <f t="shared" si="13"/>
        <v/>
      </c>
      <c r="O103" s="38" t="str">
        <f>IF(MONTH(A103)&lt;&gt;MONTH(A104),COUNTIF(C$81:F103,"&lt;&gt;")+COUNTIF(H$81:H103,"&lt;&gt;")-SUM(O$81:O102),"")</f>
        <v/>
      </c>
      <c r="P103" s="38" t="str">
        <f>IF(MONTH(A103)&lt;&gt;MONTH(A104),COUNTIF(J$81:J103,"&lt;&gt;")-COUNTBLANK(J$81:J103)-SUM(P$81:P102),"")</f>
        <v/>
      </c>
    </row>
    <row r="104" spans="1:16" x14ac:dyDescent="0.25">
      <c r="A104" s="4">
        <f t="shared" si="14"/>
        <v>46674</v>
      </c>
      <c r="B104" s="1" t="str">
        <f t="shared" si="9"/>
        <v>Thursday</v>
      </c>
      <c r="I104" s="7" t="str">
        <f t="shared" si="12"/>
        <v/>
      </c>
      <c r="J104" s="2" t="str">
        <f t="shared" si="10"/>
        <v/>
      </c>
      <c r="K104" s="20" t="str" cm="1">
        <f t="array" ref="K104">IF(E104&lt;&gt;"",($A104-(_xlfn.XLOOKUP(TRUE,E$1:E103&lt;&gt;"",$A$1:$A103,,,-1)))/7,IF(F104&lt;&gt;"",($A104-(_xlfn.XLOOKUP(TRUE,F$1:F103&lt;&gt;"",$A$1:$A103,,,-1)))/7,IF(G104&lt;&gt;"",($A104-(_xlfn.XLOOKUP(TRUE,G$1:G103&lt;&gt;"",$A$1:$A103,,,-1)))/7,"")))</f>
        <v/>
      </c>
      <c r="L104" s="43" t="str" cm="1">
        <f t="array" ref="L104">IF(H104&lt;&gt;"",($A104-(_xlfn.XLOOKUP(TRUE,H$1:H103&lt;&gt;"",$A$1:$A103,,,-1)))/7,"")</f>
        <v/>
      </c>
      <c r="M104" s="51" t="str">
        <f t="shared" si="11"/>
        <v/>
      </c>
      <c r="N104" s="6" t="str">
        <f t="shared" si="13"/>
        <v/>
      </c>
      <c r="O104" s="38" t="str">
        <f>IF(MONTH(A104)&lt;&gt;MONTH(A105),COUNTIF(C$81:F104,"&lt;&gt;")+COUNTIF(H$81:H104,"&lt;&gt;")-SUM(O$81:O103),"")</f>
        <v/>
      </c>
      <c r="P104" s="38" t="str">
        <f>IF(MONTH(A104)&lt;&gt;MONTH(A105),COUNTIF(J$81:J104,"&lt;&gt;")-COUNTBLANK(J$81:J104)-SUM(P$81:P103),"")</f>
        <v/>
      </c>
    </row>
    <row r="105" spans="1:16" x14ac:dyDescent="0.25">
      <c r="A105" s="4">
        <f t="shared" si="14"/>
        <v>46681</v>
      </c>
      <c r="B105" s="1" t="str">
        <f t="shared" si="9"/>
        <v>Thursday</v>
      </c>
      <c r="I105" s="7" t="str">
        <f t="shared" si="12"/>
        <v/>
      </c>
      <c r="J105" s="2" t="str">
        <f t="shared" si="10"/>
        <v/>
      </c>
      <c r="K105" s="20" t="str" cm="1">
        <f t="array" ref="K105">IF(E105&lt;&gt;"",($A105-(_xlfn.XLOOKUP(TRUE,E$1:E104&lt;&gt;"",$A$1:$A104,,,-1)))/7,IF(F105&lt;&gt;"",($A105-(_xlfn.XLOOKUP(TRUE,F$1:F104&lt;&gt;"",$A$1:$A104,,,-1)))/7,IF(G105&lt;&gt;"",($A105-(_xlfn.XLOOKUP(TRUE,G$1:G104&lt;&gt;"",$A$1:$A104,,,-1)))/7,"")))</f>
        <v/>
      </c>
      <c r="L105" s="43" t="str" cm="1">
        <f t="array" ref="L105">IF(H105&lt;&gt;"",($A105-(_xlfn.XLOOKUP(TRUE,H$1:H104&lt;&gt;"",$A$1:$A104,,,-1)))/7,"")</f>
        <v/>
      </c>
      <c r="M105" s="51" t="str">
        <f t="shared" si="11"/>
        <v/>
      </c>
      <c r="N105" s="6" t="str">
        <f t="shared" si="13"/>
        <v/>
      </c>
      <c r="O105" s="38" t="str">
        <f>IF(MONTH(A105)&lt;&gt;MONTH(A106),COUNTIF(C$81:F105,"&lt;&gt;")+COUNTIF(H$81:H105,"&lt;&gt;")-SUM(O$81:O104),"")</f>
        <v/>
      </c>
      <c r="P105" s="38" t="str">
        <f>IF(MONTH(A105)&lt;&gt;MONTH(A106),COUNTIF(J$81:J105,"&lt;&gt;")-COUNTBLANK(J$81:J105)-SUM(P$81:P104),"")</f>
        <v/>
      </c>
    </row>
    <row r="106" spans="1:16" x14ac:dyDescent="0.25">
      <c r="A106" s="4">
        <f t="shared" si="14"/>
        <v>46688</v>
      </c>
      <c r="B106" s="1" t="str">
        <f t="shared" si="9"/>
        <v>Thursday</v>
      </c>
      <c r="D106" s="2" t="s">
        <v>1</v>
      </c>
      <c r="H106" s="23" t="s">
        <v>3</v>
      </c>
      <c r="I106" s="7" t="str">
        <f t="shared" si="12"/>
        <v xml:space="preserve">Planning &amp; Highways (Planning only), followed by </v>
      </c>
      <c r="J106" s="2" t="str">
        <f t="shared" si="10"/>
        <v>F&amp;GP</v>
      </c>
      <c r="K106" s="20" t="str" cm="1">
        <f t="array" ref="K106">IF(E106&lt;&gt;"",($A106-(_xlfn.XLOOKUP(TRUE,E$1:E105&lt;&gt;"",$A$1:$A105,,,-1)))/7,IF(F106&lt;&gt;"",($A106-(_xlfn.XLOOKUP(TRUE,F$1:F105&lt;&gt;"",$A$1:$A105,,,-1)))/7,IF(G106&lt;&gt;"",($A106-(_xlfn.XLOOKUP(TRUE,G$1:G105&lt;&gt;"",$A$1:$A105,,,-1)))/7,"")))</f>
        <v/>
      </c>
      <c r="L106" s="43" cm="1">
        <f t="array" ref="L106">IF(H106&lt;&gt;"",($A106-(_xlfn.XLOOKUP(TRUE,H$1:H105&lt;&gt;"",$A$1:$A105,,,-1)))/7,"")</f>
        <v>3</v>
      </c>
      <c r="M106" s="51" t="str">
        <f t="shared" si="11"/>
        <v/>
      </c>
      <c r="N106" s="6" t="str">
        <f t="shared" si="13"/>
        <v>October</v>
      </c>
      <c r="O106" s="38">
        <f>IF(MONTH(A106)&lt;&gt;MONTH(A107),COUNTIF(C$81:F106,"&lt;&gt;")+COUNTIF(H$81:H106,"&lt;&gt;")-SUM(O$81:O105),"")</f>
        <v>4</v>
      </c>
      <c r="P106" s="38">
        <f>IF(MONTH(A106)&lt;&gt;MONTH(A107),COUNTIF(J$81:J106,"&lt;&gt;")-COUNTBLANK(J$81:J106)-SUM(P$81:P105),"")</f>
        <v>2</v>
      </c>
    </row>
    <row r="107" spans="1:16" x14ac:dyDescent="0.25">
      <c r="A107" s="4">
        <f t="shared" si="14"/>
        <v>46695</v>
      </c>
      <c r="B107" s="1" t="str">
        <f t="shared" si="9"/>
        <v>Thursday</v>
      </c>
      <c r="I107" s="7" t="str">
        <f t="shared" si="12"/>
        <v/>
      </c>
      <c r="J107" s="2" t="str">
        <f t="shared" si="10"/>
        <v/>
      </c>
      <c r="K107" s="20" t="str" cm="1">
        <f t="array" ref="K107">IF(E107&lt;&gt;"",($A107-(_xlfn.XLOOKUP(TRUE,E$1:E106&lt;&gt;"",$A$1:$A106,,,-1)))/7,IF(F107&lt;&gt;"",($A107-(_xlfn.XLOOKUP(TRUE,F$1:F106&lt;&gt;"",$A$1:$A106,,,-1)))/7,IF(G107&lt;&gt;"",($A107-(_xlfn.XLOOKUP(TRUE,G$1:G106&lt;&gt;"",$A$1:$A106,,,-1)))/7,"")))</f>
        <v/>
      </c>
      <c r="L107" s="43" t="str" cm="1">
        <f t="array" ref="L107">IF(H107&lt;&gt;"",($A107-(_xlfn.XLOOKUP(TRUE,H$1:H106&lt;&gt;"",$A$1:$A106,,,-1)))/7,"")</f>
        <v/>
      </c>
      <c r="M107" s="51" t="str">
        <f t="shared" si="11"/>
        <v/>
      </c>
      <c r="N107" s="6" t="str">
        <f t="shared" si="13"/>
        <v/>
      </c>
      <c r="O107" s="38" t="str">
        <f>IF(MONTH(A107)&lt;&gt;MONTH(A108),COUNTIF(C$81:F107,"&lt;&gt;")+COUNTIF(H$81:H107,"&lt;&gt;")-SUM(O$81:O106),"")</f>
        <v/>
      </c>
      <c r="P107" s="38" t="str">
        <f>IF(MONTH(A107)&lt;&gt;MONTH(A108),COUNTIF(J$81:J107,"&lt;&gt;")-COUNTBLANK(J$81:J107)-SUM(P$81:P106),"")</f>
        <v/>
      </c>
    </row>
    <row r="108" spans="1:16" x14ac:dyDescent="0.25">
      <c r="A108" s="4">
        <f t="shared" si="14"/>
        <v>46702</v>
      </c>
      <c r="B108" s="1" t="str">
        <f t="shared" si="9"/>
        <v>Thursday</v>
      </c>
      <c r="C108" s="2" t="s">
        <v>0</v>
      </c>
      <c r="I108" s="7" t="str">
        <f t="shared" si="12"/>
        <v/>
      </c>
      <c r="J108" s="2" t="str">
        <f t="shared" si="10"/>
        <v>Full</v>
      </c>
      <c r="K108" s="20" t="str" cm="1">
        <f t="array" ref="K108">IF(E108&lt;&gt;"",($A108-(_xlfn.XLOOKUP(TRUE,E$1:E107&lt;&gt;"",$A$1:$A107,,,-1)))/7,IF(F108&lt;&gt;"",($A108-(_xlfn.XLOOKUP(TRUE,F$1:F107&lt;&gt;"",$A$1:$A107,,,-1)))/7,IF(G108&lt;&gt;"",($A108-(_xlfn.XLOOKUP(TRUE,G$1:G107&lt;&gt;"",$A$1:$A107,,,-1)))/7,"")))</f>
        <v/>
      </c>
      <c r="L108" s="43" t="str" cm="1">
        <f t="array" ref="L108">IF(H108&lt;&gt;"",($A108-(_xlfn.XLOOKUP(TRUE,H$1:H107&lt;&gt;"",$A$1:$A107,,,-1)))/7,"")</f>
        <v/>
      </c>
      <c r="M108" s="51" t="str">
        <f t="shared" si="11"/>
        <v>Y</v>
      </c>
      <c r="N108" s="6" t="str">
        <f t="shared" si="13"/>
        <v/>
      </c>
      <c r="O108" s="38" t="str">
        <f>IF(MONTH(A108)&lt;&gt;MONTH(A109),COUNTIF(C$81:F108,"&lt;&gt;")+COUNTIF(H$81:H108,"&lt;&gt;")-SUM(O$81:O107),"")</f>
        <v/>
      </c>
      <c r="P108" s="38" t="str">
        <f>IF(MONTH(A108)&lt;&gt;MONTH(A109),COUNTIF(J$81:J108,"&lt;&gt;")-COUNTBLANK(J$81:J108)-SUM(P$81:P107),"")</f>
        <v/>
      </c>
    </row>
    <row r="109" spans="1:16" x14ac:dyDescent="0.25">
      <c r="A109" s="4">
        <f t="shared" si="14"/>
        <v>46709</v>
      </c>
      <c r="B109" s="1" t="str">
        <f t="shared" si="9"/>
        <v>Thursday</v>
      </c>
      <c r="E109" s="2" t="s">
        <v>2</v>
      </c>
      <c r="H109" s="23" t="s">
        <v>3</v>
      </c>
      <c r="I109" s="7" t="str">
        <f t="shared" si="12"/>
        <v xml:space="preserve">Planning &amp; Highways (Planning only), followed by </v>
      </c>
      <c r="J109" s="2" t="str">
        <f t="shared" si="10"/>
        <v>Community</v>
      </c>
      <c r="K109" s="20" cm="1">
        <f t="array" ref="K109">IF(E109&lt;&gt;"",($A109-(_xlfn.XLOOKUP(TRUE,E$1:E108&lt;&gt;"",$A$1:$A108,,,-1)))/7,IF(F109&lt;&gt;"",($A109-(_xlfn.XLOOKUP(TRUE,F$1:F108&lt;&gt;"",$A$1:$A108,,,-1)))/7,IF(G109&lt;&gt;"",($A109-(_xlfn.XLOOKUP(TRUE,G$1:G108&lt;&gt;"",$A$1:$A108,,,-1)))/7,"")))</f>
        <v>11</v>
      </c>
      <c r="L109" s="43" cm="1">
        <f t="array" ref="L109">IF(H109&lt;&gt;"",($A109-(_xlfn.XLOOKUP(TRUE,H$1:H108&lt;&gt;"",$A$1:$A108,,,-1)))/7,"")</f>
        <v>3</v>
      </c>
      <c r="M109" s="51" t="str">
        <f t="shared" si="11"/>
        <v/>
      </c>
      <c r="N109" s="6" t="str">
        <f t="shared" si="13"/>
        <v/>
      </c>
      <c r="O109" s="38" t="str">
        <f>IF(MONTH(A109)&lt;&gt;MONTH(A110),COUNTIF(C$81:F109,"&lt;&gt;")+COUNTIF(H$81:H109,"&lt;&gt;")-SUM(O$81:O108),"")</f>
        <v/>
      </c>
      <c r="P109" s="38" t="str">
        <f>IF(MONTH(A109)&lt;&gt;MONTH(A110),COUNTIF(J$81:J109,"&lt;&gt;")-COUNTBLANK(J$81:J109)-SUM(P$81:P108),"")</f>
        <v/>
      </c>
    </row>
    <row r="110" spans="1:16" x14ac:dyDescent="0.25">
      <c r="A110" s="4">
        <f t="shared" si="14"/>
        <v>46716</v>
      </c>
      <c r="B110" s="1" t="str">
        <f t="shared" si="9"/>
        <v>Thursday</v>
      </c>
      <c r="D110" s="2" t="s">
        <v>46</v>
      </c>
      <c r="I110" s="7" t="str">
        <f t="shared" si="12"/>
        <v/>
      </c>
      <c r="J110" s="2" t="str">
        <f t="shared" si="10"/>
        <v>F&amp;GP (Draft Budget)</v>
      </c>
      <c r="K110" s="20" t="str" cm="1">
        <f t="array" ref="K110">IF(E110&lt;&gt;"",($A110-(_xlfn.XLOOKUP(TRUE,E$1:E109&lt;&gt;"",$A$1:$A109,,,-1)))/7,IF(F110&lt;&gt;"",($A110-(_xlfn.XLOOKUP(TRUE,F$1:F109&lt;&gt;"",$A$1:$A109,,,-1)))/7,IF(G110&lt;&gt;"",($A110-(_xlfn.XLOOKUP(TRUE,G$1:G109&lt;&gt;"",$A$1:$A109,,,-1)))/7,"")))</f>
        <v/>
      </c>
      <c r="L110" s="43" t="str" cm="1">
        <f t="array" ref="L110">IF(H110&lt;&gt;"",($A110-(_xlfn.XLOOKUP(TRUE,H$1:H109&lt;&gt;"",$A$1:$A109,,,-1)))/7,"")</f>
        <v/>
      </c>
      <c r="M110" s="51" t="str">
        <f t="shared" si="11"/>
        <v/>
      </c>
      <c r="N110" s="6" t="str">
        <f t="shared" si="13"/>
        <v>November</v>
      </c>
      <c r="O110" s="38">
        <f>IF(MONTH(A110)&lt;&gt;MONTH(A111),COUNTIF(C$81:F110,"&lt;&gt;")+COUNTIF(H$81:H110,"&lt;&gt;")-SUM(O$81:O109),"")</f>
        <v>4</v>
      </c>
      <c r="P110" s="38">
        <f>IF(MONTH(A110)&lt;&gt;MONTH(A111),COUNTIF(J$81:J110,"&lt;&gt;")-COUNTBLANK(J$81:J110)-SUM(P$81:P109),"")</f>
        <v>3</v>
      </c>
    </row>
    <row r="111" spans="1:16" x14ac:dyDescent="0.25">
      <c r="A111" s="4">
        <f t="shared" si="14"/>
        <v>46723</v>
      </c>
      <c r="B111" s="1" t="str">
        <f t="shared" si="9"/>
        <v>Thursday</v>
      </c>
      <c r="I111" s="7" t="str">
        <f t="shared" si="12"/>
        <v/>
      </c>
      <c r="J111" s="2" t="str">
        <f t="shared" si="10"/>
        <v/>
      </c>
      <c r="K111" s="20" t="str" cm="1">
        <f t="array" ref="K111">IF(E111&lt;&gt;"",($A111-(_xlfn.XLOOKUP(TRUE,E$1:E110&lt;&gt;"",$A$1:$A110,,,-1)))/7,IF(F111&lt;&gt;"",($A111-(_xlfn.XLOOKUP(TRUE,F$1:F110&lt;&gt;"",$A$1:$A110,,,-1)))/7,IF(G111&lt;&gt;"",($A111-(_xlfn.XLOOKUP(TRUE,G$1:G110&lt;&gt;"",$A$1:$A110,,,-1)))/7,"")))</f>
        <v/>
      </c>
      <c r="L111" s="43" t="str" cm="1">
        <f t="array" ref="L111">IF(H111&lt;&gt;"",($A111-(_xlfn.XLOOKUP(TRUE,H$1:H110&lt;&gt;"",$A$1:$A110,,,-1)))/7,"")</f>
        <v/>
      </c>
      <c r="M111" s="51" t="str">
        <f t="shared" si="11"/>
        <v/>
      </c>
      <c r="N111" s="6" t="str">
        <f t="shared" si="13"/>
        <v/>
      </c>
      <c r="O111" s="38" t="str">
        <f>IF(MONTH(A111)&lt;&gt;MONTH(A112),COUNTIF(C$81:F111,"&lt;&gt;")+COUNTIF(H$81:H111,"&lt;&gt;")-SUM(O$81:O110),"")</f>
        <v/>
      </c>
      <c r="P111" s="38" t="str">
        <f>IF(MONTH(A111)&lt;&gt;MONTH(A112),COUNTIF(J$81:J111,"&lt;&gt;")-COUNTBLANK(J$81:J111)-SUM(P$81:P110),"")</f>
        <v/>
      </c>
    </row>
    <row r="112" spans="1:16" x14ac:dyDescent="0.25">
      <c r="A112" s="4">
        <f t="shared" si="14"/>
        <v>46730</v>
      </c>
      <c r="B112" s="1" t="str">
        <f t="shared" si="9"/>
        <v>Thursday</v>
      </c>
      <c r="G112" s="2" t="s">
        <v>17</v>
      </c>
      <c r="H112" s="23" t="s">
        <v>3</v>
      </c>
      <c r="I112" s="7" t="str">
        <f t="shared" si="12"/>
        <v/>
      </c>
      <c r="J112" s="2" t="str">
        <f t="shared" si="10"/>
        <v>Planning &amp; Highways (Both)</v>
      </c>
      <c r="K112" s="20" cm="1">
        <f t="array" ref="K112">IF(E112&lt;&gt;"",($A112-(_xlfn.XLOOKUP(TRUE,E$1:E111&lt;&gt;"",$A$1:$A111,,,-1)))/7,IF(F112&lt;&gt;"",($A112-(_xlfn.XLOOKUP(TRUE,F$1:F111&lt;&gt;"",$A$1:$A111,,,-1)))/7,IF(G112&lt;&gt;"",($A112-(_xlfn.XLOOKUP(TRUE,G$1:G111&lt;&gt;"",$A$1:$A111,,,-1)))/7,"")))</f>
        <v>12</v>
      </c>
      <c r="L112" s="43" cm="1">
        <f t="array" ref="L112">IF(H112&lt;&gt;"",($A112-(_xlfn.XLOOKUP(TRUE,H$1:H111&lt;&gt;"",$A$1:$A111,,,-1)))/7,"")</f>
        <v>3</v>
      </c>
      <c r="M112" s="51" t="str">
        <f t="shared" si="11"/>
        <v/>
      </c>
      <c r="N112" s="6" t="str">
        <f t="shared" si="13"/>
        <v/>
      </c>
      <c r="O112" s="38" t="str">
        <f>IF(MONTH(A112)&lt;&gt;MONTH(A113),COUNTIF(C$81:F112,"&lt;&gt;")+COUNTIF(H$81:H112,"&lt;&gt;")-SUM(O$81:O111),"")</f>
        <v/>
      </c>
      <c r="P112" s="38" t="str">
        <f>IF(MONTH(A112)&lt;&gt;MONTH(A113),COUNTIF(J$81:J112,"&lt;&gt;")-COUNTBLANK(J$81:J112)-SUM(P$81:P111),"")</f>
        <v/>
      </c>
    </row>
    <row r="113" spans="1:16" x14ac:dyDescent="0.25">
      <c r="A113" s="4">
        <f t="shared" si="14"/>
        <v>46737</v>
      </c>
      <c r="B113" s="1" t="str">
        <f t="shared" si="9"/>
        <v>Thursday</v>
      </c>
      <c r="I113" s="7" t="str">
        <f t="shared" si="12"/>
        <v/>
      </c>
      <c r="J113" s="2" t="str">
        <f t="shared" si="10"/>
        <v/>
      </c>
      <c r="K113" s="20" t="str" cm="1">
        <f t="array" ref="K113">IF(E113&lt;&gt;"",($A113-(_xlfn.XLOOKUP(TRUE,E$1:E112&lt;&gt;"",$A$1:$A112,,,-1)))/7,IF(F113&lt;&gt;"",($A113-(_xlfn.XLOOKUP(TRUE,F$1:F112&lt;&gt;"",$A$1:$A112,,,-1)))/7,IF(G113&lt;&gt;"",($A113-(_xlfn.XLOOKUP(TRUE,G$1:G112&lt;&gt;"",$A$1:$A112,,,-1)))/7,"")))</f>
        <v/>
      </c>
      <c r="L113" s="43" t="str" cm="1">
        <f t="array" ref="L113">IF(H113&lt;&gt;"",($A113-(_xlfn.XLOOKUP(TRUE,H$1:H112&lt;&gt;"",$A$1:$A112,,,-1)))/7,"")</f>
        <v/>
      </c>
      <c r="M113" s="51" t="str">
        <f t="shared" si="11"/>
        <v/>
      </c>
      <c r="N113" s="6" t="str">
        <f t="shared" si="13"/>
        <v/>
      </c>
      <c r="O113" s="38" t="str">
        <f>IF(MONTH(A113)&lt;&gt;MONTH(A114),COUNTIF(C$81:F113,"&lt;&gt;")+COUNTIF(H$81:H113,"&lt;&gt;")-SUM(O$81:O112),"")</f>
        <v/>
      </c>
      <c r="P113" s="38" t="str">
        <f>IF(MONTH(A113)&lt;&gt;MONTH(A114),COUNTIF(J$81:J113,"&lt;&gt;")-COUNTBLANK(J$81:J113)-SUM(P$81:P112),"")</f>
        <v/>
      </c>
    </row>
    <row r="114" spans="1:16" x14ac:dyDescent="0.25">
      <c r="A114" s="4">
        <f t="shared" si="14"/>
        <v>46744</v>
      </c>
      <c r="B114" s="1" t="str">
        <f t="shared" si="9"/>
        <v>Thursday</v>
      </c>
      <c r="I114" s="7" t="str">
        <f t="shared" si="12"/>
        <v/>
      </c>
      <c r="J114" s="2" t="str">
        <f t="shared" si="10"/>
        <v/>
      </c>
      <c r="K114" s="20" t="str" cm="1">
        <f t="array" ref="K114">IF(E114&lt;&gt;"",($A114-(_xlfn.XLOOKUP(TRUE,E$1:E113&lt;&gt;"",$A$1:$A113,,,-1)))/7,IF(F114&lt;&gt;"",($A114-(_xlfn.XLOOKUP(TRUE,F$1:F113&lt;&gt;"",$A$1:$A113,,,-1)))/7,IF(G114&lt;&gt;"",($A114-(_xlfn.XLOOKUP(TRUE,G$1:G113&lt;&gt;"",$A$1:$A113,,,-1)))/7,"")))</f>
        <v/>
      </c>
      <c r="L114" s="43" t="str" cm="1">
        <f t="array" ref="L114">IF(H114&lt;&gt;"",($A114-(_xlfn.XLOOKUP(TRUE,H$1:H113&lt;&gt;"",$A$1:$A113,,,-1)))/7,"")</f>
        <v/>
      </c>
      <c r="M114" s="51" t="str">
        <f t="shared" si="11"/>
        <v/>
      </c>
      <c r="N114" s="6" t="str">
        <f t="shared" si="13"/>
        <v/>
      </c>
      <c r="O114" s="38" t="str">
        <f>IF(MONTH(A114)&lt;&gt;MONTH(A115),COUNTIF(C$81:F114,"&lt;&gt;")+COUNTIF(H$81:H114,"&lt;&gt;")-SUM(O$81:O113),"")</f>
        <v/>
      </c>
      <c r="P114" s="38" t="str">
        <f>IF(MONTH(A114)&lt;&gt;MONTH(A115),COUNTIF(J$81:J114,"&lt;&gt;")-COUNTBLANK(J$81:J114)-SUM(P$81:P113),"")</f>
        <v/>
      </c>
    </row>
    <row r="115" spans="1:16" x14ac:dyDescent="0.25">
      <c r="A115" s="4">
        <f t="shared" si="14"/>
        <v>46751</v>
      </c>
      <c r="B115" s="1" t="str">
        <f t="shared" si="9"/>
        <v>Thursday</v>
      </c>
      <c r="I115" s="7" t="str">
        <f t="shared" si="12"/>
        <v/>
      </c>
      <c r="J115" s="2" t="str">
        <f t="shared" si="10"/>
        <v/>
      </c>
      <c r="K115" s="20" t="str" cm="1">
        <f t="array" ref="K115">IF(E115&lt;&gt;"",($A115-(_xlfn.XLOOKUP(TRUE,E$1:E114&lt;&gt;"",$A$1:$A114,,,-1)))/7,IF(F115&lt;&gt;"",($A115-(_xlfn.XLOOKUP(TRUE,F$1:F114&lt;&gt;"",$A$1:$A114,,,-1)))/7,IF(G115&lt;&gt;"",($A115-(_xlfn.XLOOKUP(TRUE,G$1:G114&lt;&gt;"",$A$1:$A114,,,-1)))/7,"")))</f>
        <v/>
      </c>
      <c r="L115" s="43" t="str" cm="1">
        <f t="array" ref="L115">IF(H115&lt;&gt;"",($A115-(_xlfn.XLOOKUP(TRUE,H$1:H114&lt;&gt;"",$A$1:$A114,,,-1)))/7,"")</f>
        <v/>
      </c>
      <c r="M115" s="51" t="str">
        <f t="shared" si="11"/>
        <v/>
      </c>
      <c r="N115" s="6" t="str">
        <f t="shared" si="13"/>
        <v>December</v>
      </c>
      <c r="O115" s="38">
        <f>IF(MONTH(A115)&lt;&gt;MONTH(A116),COUNTIF(C$81:F115,"&lt;&gt;")+COUNTIF(H$81:H115,"&lt;&gt;")-SUM(O$81:O114),"")</f>
        <v>1</v>
      </c>
      <c r="P115" s="38">
        <f>IF(MONTH(A115)&lt;&gt;MONTH(A116),COUNTIF(J$81:J115,"&lt;&gt;")-COUNTBLANK(J$81:J115)-SUM(P$81:P114),"")</f>
        <v>1</v>
      </c>
    </row>
    <row r="116" spans="1:16" x14ac:dyDescent="0.25">
      <c r="A116" s="4">
        <f t="shared" si="14"/>
        <v>46758</v>
      </c>
      <c r="B116" s="1" t="str">
        <f t="shared" si="9"/>
        <v>Thursday</v>
      </c>
      <c r="D116" s="2" t="s">
        <v>47</v>
      </c>
      <c r="H116" s="23" t="s">
        <v>3</v>
      </c>
      <c r="I116" s="7" t="str">
        <f t="shared" si="12"/>
        <v xml:space="preserve">Planning &amp; Highways (Planning only), followed by </v>
      </c>
      <c r="J116" s="2" t="str">
        <f t="shared" si="10"/>
        <v>F&amp;GP (Finalise Budget)</v>
      </c>
      <c r="K116" s="20" t="str" cm="1">
        <f t="array" ref="K116">IF(E116&lt;&gt;"",($A116-(_xlfn.XLOOKUP(TRUE,E$1:E115&lt;&gt;"",$A$1:$A115,,,-1)))/7,IF(F116&lt;&gt;"",($A116-(_xlfn.XLOOKUP(TRUE,F$1:F115&lt;&gt;"",$A$1:$A115,,,-1)))/7,IF(G116&lt;&gt;"",($A116-(_xlfn.XLOOKUP(TRUE,G$1:G115&lt;&gt;"",$A$1:$A115,,,-1)))/7,"")))</f>
        <v/>
      </c>
      <c r="L116" s="43" cm="1">
        <f t="array" ref="L116">IF(H116&lt;&gt;"",($A116-(_xlfn.XLOOKUP(TRUE,H$1:H115&lt;&gt;"",$A$1:$A115,,,-1)))/7,"")</f>
        <v>4</v>
      </c>
      <c r="M116" s="51" t="str">
        <f t="shared" si="11"/>
        <v/>
      </c>
      <c r="N116" s="6" t="str">
        <f t="shared" si="13"/>
        <v/>
      </c>
      <c r="O116" s="38" t="str">
        <f>IF(MONTH(A116)&lt;&gt;MONTH(A117),COUNTIF(C$81:F116,"&lt;&gt;")+COUNTIF(H$81:H116,"&lt;&gt;")-SUM(O$81:O115),"")</f>
        <v/>
      </c>
      <c r="P116" s="38" t="str">
        <f>IF(MONTH(A116)&lt;&gt;MONTH(A117),COUNTIF(J$81:J116,"&lt;&gt;")-COUNTBLANK(J$81:J116)-SUM(P$81:P115),"")</f>
        <v/>
      </c>
    </row>
    <row r="117" spans="1:16" x14ac:dyDescent="0.25">
      <c r="A117" s="4">
        <f t="shared" si="14"/>
        <v>46765</v>
      </c>
      <c r="B117" s="1" t="str">
        <f t="shared" si="9"/>
        <v>Thursday</v>
      </c>
      <c r="C117" s="2" t="s">
        <v>45</v>
      </c>
      <c r="I117" s="7" t="str">
        <f t="shared" si="12"/>
        <v/>
      </c>
      <c r="J117" s="2" t="str">
        <f t="shared" si="10"/>
        <v>Full (Budget)</v>
      </c>
      <c r="K117" s="20" t="str" cm="1">
        <f t="array" ref="K117">IF(E117&lt;&gt;"",($A117-(_xlfn.XLOOKUP(TRUE,E$1:E116&lt;&gt;"",$A$1:$A116,,,-1)))/7,IF(F117&lt;&gt;"",($A117-(_xlfn.XLOOKUP(TRUE,F$1:F116&lt;&gt;"",$A$1:$A116,,,-1)))/7,IF(G117&lt;&gt;"",($A117-(_xlfn.XLOOKUP(TRUE,G$1:G116&lt;&gt;"",$A$1:$A116,,,-1)))/7,"")))</f>
        <v/>
      </c>
      <c r="L117" s="43" t="str" cm="1">
        <f t="array" ref="L117">IF(H117&lt;&gt;"",($A117-(_xlfn.XLOOKUP(TRUE,H$1:H116&lt;&gt;"",$A$1:$A116,,,-1)))/7,"")</f>
        <v/>
      </c>
      <c r="M117" s="51" t="str">
        <f t="shared" si="11"/>
        <v>Y</v>
      </c>
      <c r="N117" s="6" t="str">
        <f t="shared" si="13"/>
        <v/>
      </c>
      <c r="O117" s="38" t="str">
        <f>IF(MONTH(A117)&lt;&gt;MONTH(A118),COUNTIF(C$81:F117,"&lt;&gt;")+COUNTIF(H$81:H117,"&lt;&gt;")-SUM(O$81:O116),"")</f>
        <v/>
      </c>
      <c r="P117" s="38" t="str">
        <f>IF(MONTH(A117)&lt;&gt;MONTH(A118),COUNTIF(J$81:J117,"&lt;&gt;")-COUNTBLANK(J$81:J117)-SUM(P$81:P116),"")</f>
        <v/>
      </c>
    </row>
    <row r="118" spans="1:16" x14ac:dyDescent="0.25">
      <c r="A118" s="4">
        <f t="shared" si="14"/>
        <v>46772</v>
      </c>
      <c r="B118" s="1" t="str">
        <f t="shared" si="9"/>
        <v>Thursday</v>
      </c>
      <c r="I118" s="7" t="str">
        <f t="shared" si="12"/>
        <v/>
      </c>
      <c r="J118" s="2" t="str">
        <f t="shared" si="10"/>
        <v/>
      </c>
      <c r="K118" s="20" t="str" cm="1">
        <f t="array" ref="K118">IF(E118&lt;&gt;"",($A118-(_xlfn.XLOOKUP(TRUE,E$1:E117&lt;&gt;"",$A$1:$A117,,,-1)))/7,IF(F118&lt;&gt;"",($A118-(_xlfn.XLOOKUP(TRUE,F$1:F117&lt;&gt;"",$A$1:$A117,,,-1)))/7,IF(G118&lt;&gt;"",($A118-(_xlfn.XLOOKUP(TRUE,G$1:G117&lt;&gt;"",$A$1:$A117,,,-1)))/7,"")))</f>
        <v/>
      </c>
      <c r="L118" s="43" t="str" cm="1">
        <f t="array" ref="L118">IF(H118&lt;&gt;"",($A118-(_xlfn.XLOOKUP(TRUE,H$1:H117&lt;&gt;"",$A$1:$A117,,,-1)))/7,"")</f>
        <v/>
      </c>
      <c r="M118" s="51" t="str">
        <f t="shared" si="11"/>
        <v/>
      </c>
      <c r="N118" s="6" t="str">
        <f t="shared" si="13"/>
        <v/>
      </c>
      <c r="O118" s="38" t="str">
        <f>IF(MONTH(A118)&lt;&gt;MONTH(A119),COUNTIF(C$81:F118,"&lt;&gt;")+COUNTIF(H$81:H118,"&lt;&gt;")-SUM(O$81:O117),"")</f>
        <v/>
      </c>
      <c r="P118" s="38" t="str">
        <f>IF(MONTH(A118)&lt;&gt;MONTH(A119),COUNTIF(J$81:J118,"&lt;&gt;")-COUNTBLANK(J$81:J118)-SUM(P$81:P117),"")</f>
        <v/>
      </c>
    </row>
    <row r="119" spans="1:16" x14ac:dyDescent="0.25">
      <c r="A119" s="4">
        <f t="shared" si="14"/>
        <v>46779</v>
      </c>
      <c r="B119" s="1" t="str">
        <f t="shared" si="9"/>
        <v>Thursday</v>
      </c>
      <c r="F119" s="2" t="s">
        <v>27</v>
      </c>
      <c r="H119" s="23" t="s">
        <v>3</v>
      </c>
      <c r="I119" s="7" t="str">
        <f t="shared" si="12"/>
        <v xml:space="preserve">Planning &amp; Highways (Planning only), followed by </v>
      </c>
      <c r="J119" s="2" t="str">
        <f t="shared" si="10"/>
        <v>Estate Management</v>
      </c>
      <c r="K119" s="20" cm="1">
        <f t="array" ref="K119">IF(E119&lt;&gt;"",($A119-(_xlfn.XLOOKUP(TRUE,E$1:E118&lt;&gt;"",$A$1:$A118,,,-1)))/7,IF(F119&lt;&gt;"",($A119-(_xlfn.XLOOKUP(TRUE,F$1:F118&lt;&gt;"",$A$1:$A118,,,-1)))/7,IF(G119&lt;&gt;"",($A119-(_xlfn.XLOOKUP(TRUE,G$1:G118&lt;&gt;"",$A$1:$A118,,,-1)))/7,"")))</f>
        <v>16</v>
      </c>
      <c r="L119" s="43" cm="1">
        <f t="array" ref="L119">IF(H119&lt;&gt;"",($A119-(_xlfn.XLOOKUP(TRUE,H$1:H118&lt;&gt;"",$A$1:$A118,,,-1)))/7,"")</f>
        <v>3</v>
      </c>
      <c r="M119" s="51" t="str">
        <f t="shared" si="11"/>
        <v/>
      </c>
      <c r="N119" s="6" t="str">
        <f t="shared" si="13"/>
        <v>January</v>
      </c>
      <c r="O119" s="38">
        <f>IF(MONTH(A119)&lt;&gt;MONTH(A120),COUNTIF(C$81:F119,"&lt;&gt;")+COUNTIF(H$81:H119,"&lt;&gt;")-SUM(O$81:O118),"")</f>
        <v>5</v>
      </c>
      <c r="P119" s="38">
        <f>IF(MONTH(A119)&lt;&gt;MONTH(A120),COUNTIF(J$81:J119,"&lt;&gt;")-COUNTBLANK(J$81:J119)-SUM(P$81:P118),"")</f>
        <v>3</v>
      </c>
    </row>
    <row r="120" spans="1:16" x14ac:dyDescent="0.25">
      <c r="A120" s="4">
        <f t="shared" si="14"/>
        <v>46786</v>
      </c>
      <c r="B120" s="1" t="str">
        <f t="shared" si="9"/>
        <v>Thursday</v>
      </c>
      <c r="I120" s="7" t="str">
        <f t="shared" si="12"/>
        <v/>
      </c>
      <c r="J120" s="2" t="str">
        <f t="shared" si="10"/>
        <v/>
      </c>
      <c r="K120" s="20" t="str" cm="1">
        <f t="array" ref="K120">IF(E120&lt;&gt;"",($A120-(_xlfn.XLOOKUP(TRUE,E$1:E119&lt;&gt;"",$A$1:$A119,,,-1)))/7,IF(F120&lt;&gt;"",($A120-(_xlfn.XLOOKUP(TRUE,F$1:F119&lt;&gt;"",$A$1:$A119,,,-1)))/7,IF(G120&lt;&gt;"",($A120-(_xlfn.XLOOKUP(TRUE,G$1:G119&lt;&gt;"",$A$1:$A119,,,-1)))/7,"")))</f>
        <v/>
      </c>
      <c r="L120" s="43" t="str" cm="1">
        <f t="array" ref="L120">IF(H120&lt;&gt;"",($A120-(_xlfn.XLOOKUP(TRUE,H$1:H119&lt;&gt;"",$A$1:$A119,,,-1)))/7,"")</f>
        <v/>
      </c>
      <c r="M120" s="51" t="str">
        <f t="shared" si="11"/>
        <v/>
      </c>
      <c r="N120" s="6" t="str">
        <f t="shared" si="13"/>
        <v/>
      </c>
      <c r="O120" s="38" t="str">
        <f>IF(MONTH(A120)&lt;&gt;MONTH(A121),COUNTIF(C$81:F120,"&lt;&gt;")+COUNTIF(H$81:H120,"&lt;&gt;")-SUM(O$81:O119),"")</f>
        <v/>
      </c>
      <c r="P120" s="38" t="str">
        <f>IF(MONTH(A120)&lt;&gt;MONTH(A121),COUNTIF(J$81:J120,"&lt;&gt;")-COUNTBLANK(J$81:J120)-SUM(P$81:P119),"")</f>
        <v/>
      </c>
    </row>
    <row r="121" spans="1:16" x14ac:dyDescent="0.25">
      <c r="A121" s="4">
        <f t="shared" si="14"/>
        <v>46793</v>
      </c>
      <c r="B121" s="1" t="str">
        <f t="shared" si="9"/>
        <v>Thursday</v>
      </c>
      <c r="I121" s="7" t="str">
        <f t="shared" si="12"/>
        <v/>
      </c>
      <c r="J121" s="2" t="str">
        <f t="shared" si="10"/>
        <v/>
      </c>
      <c r="K121" s="20" t="str" cm="1">
        <f t="array" ref="K121">IF(E121&lt;&gt;"",($A121-(_xlfn.XLOOKUP(TRUE,E$1:E120&lt;&gt;"",$A$1:$A120,,,-1)))/7,IF(F121&lt;&gt;"",($A121-(_xlfn.XLOOKUP(TRUE,F$1:F120&lt;&gt;"",$A$1:$A120,,,-1)))/7,IF(G121&lt;&gt;"",($A121-(_xlfn.XLOOKUP(TRUE,G$1:G120&lt;&gt;"",$A$1:$A120,,,-1)))/7,"")))</f>
        <v/>
      </c>
      <c r="L121" s="43" t="str" cm="1">
        <f t="array" ref="L121">IF(H121&lt;&gt;"",($A121-(_xlfn.XLOOKUP(TRUE,H$1:H120&lt;&gt;"",$A$1:$A120,,,-1)))/7,"")</f>
        <v/>
      </c>
      <c r="M121" s="51" t="str">
        <f t="shared" si="11"/>
        <v/>
      </c>
      <c r="N121" s="6" t="str">
        <f t="shared" si="13"/>
        <v/>
      </c>
      <c r="O121" s="38" t="str">
        <f>IF(MONTH(A121)&lt;&gt;MONTH(A122),COUNTIF(C$81:F121,"&lt;&gt;")+COUNTIF(H$81:H121,"&lt;&gt;")-SUM(O$81:O120),"")</f>
        <v/>
      </c>
      <c r="P121" s="38" t="str">
        <f>IF(MONTH(A121)&lt;&gt;MONTH(A122),COUNTIF(J$81:J121,"&lt;&gt;")-COUNTBLANK(J$81:J121)-SUM(P$81:P120),"")</f>
        <v/>
      </c>
    </row>
    <row r="122" spans="1:16" x14ac:dyDescent="0.25">
      <c r="A122" s="4">
        <f t="shared" si="14"/>
        <v>46800</v>
      </c>
      <c r="B122" s="1" t="str">
        <f t="shared" si="9"/>
        <v>Thursday</v>
      </c>
      <c r="H122" s="23" t="s">
        <v>3</v>
      </c>
      <c r="I122" s="7" t="str">
        <f t="shared" si="12"/>
        <v/>
      </c>
      <c r="J122" s="2" t="str">
        <f t="shared" si="10"/>
        <v>Planning &amp; Highways (Planning only)</v>
      </c>
      <c r="K122" s="20" t="str" cm="1">
        <f t="array" ref="K122">IF(E122&lt;&gt;"",($A122-(_xlfn.XLOOKUP(TRUE,E$1:E121&lt;&gt;"",$A$1:$A121,,,-1)))/7,IF(F122&lt;&gt;"",($A122-(_xlfn.XLOOKUP(TRUE,F$1:F121&lt;&gt;"",$A$1:$A121,,,-1)))/7,IF(G122&lt;&gt;"",($A122-(_xlfn.XLOOKUP(TRUE,G$1:G121&lt;&gt;"",$A$1:$A121,,,-1)))/7,"")))</f>
        <v/>
      </c>
      <c r="L122" s="43" cm="1">
        <f t="array" ref="L122">IF(H122&lt;&gt;"",($A122-(_xlfn.XLOOKUP(TRUE,H$1:H121&lt;&gt;"",$A$1:$A121,,,-1)))/7,"")</f>
        <v>3</v>
      </c>
      <c r="M122" s="51" t="str">
        <f t="shared" si="11"/>
        <v/>
      </c>
      <c r="N122" s="6" t="str">
        <f t="shared" si="13"/>
        <v/>
      </c>
      <c r="O122" s="38" t="str">
        <f>IF(MONTH(A122)&lt;&gt;MONTH(A123),COUNTIF(C$81:F122,"&lt;&gt;")+COUNTIF(H$81:H122,"&lt;&gt;")-SUM(O$81:O121),"")</f>
        <v/>
      </c>
      <c r="P122" s="38" t="str">
        <f>IF(MONTH(A122)&lt;&gt;MONTH(A123),COUNTIF(J$81:J122,"&lt;&gt;")-COUNTBLANK(J$81:J122)-SUM(P$81:P121),"")</f>
        <v/>
      </c>
    </row>
    <row r="123" spans="1:16" x14ac:dyDescent="0.25">
      <c r="A123" s="4">
        <f t="shared" si="14"/>
        <v>46807</v>
      </c>
      <c r="B123" s="1" t="str">
        <f t="shared" si="9"/>
        <v>Thursday</v>
      </c>
      <c r="D123" s="2" t="s">
        <v>1</v>
      </c>
      <c r="E123" s="2" t="s">
        <v>2</v>
      </c>
      <c r="I123" s="7" t="str">
        <f t="shared" si="12"/>
        <v xml:space="preserve">F&amp;GP followed by </v>
      </c>
      <c r="J123" s="2" t="str">
        <f>IF(G123&lt;&gt;"","Planning &amp; Highways (Both)",IF(AND(H123&lt;&gt;"",C123="",D123="",F123="",E123=""),"Planning &amp; Highways (Planning only)",IF(AND(D123="F&amp;GP",OR(E123="Community",F123="Estate Management",G123="Highways")),C123&amp;E123&amp;F123,C123&amp;D123&amp;E123&amp;F123)))</f>
        <v>Community</v>
      </c>
      <c r="K123" s="20" cm="1">
        <f t="array" ref="K123">IF(E123&lt;&gt;"",($A123-(_xlfn.XLOOKUP(TRUE,E$1:E122&lt;&gt;"",$A$1:$A122,,,-1)))/7,IF(F123&lt;&gt;"",($A123-(_xlfn.XLOOKUP(TRUE,F$1:F122&lt;&gt;"",$A$1:$A122,,,-1)))/7,IF(G123&lt;&gt;"",($A123-(_xlfn.XLOOKUP(TRUE,G$1:G122&lt;&gt;"",$A$1:$A122,,,-1)))/7,"")))</f>
        <v>14</v>
      </c>
      <c r="L123" s="43" t="str" cm="1">
        <f t="array" ref="L123">IF(H123&lt;&gt;"",($A123-(_xlfn.XLOOKUP(TRUE,H$1:H122&lt;&gt;"",$A$1:$A122,,,-1)))/7,"")</f>
        <v/>
      </c>
      <c r="M123" s="51" t="str">
        <f t="shared" si="11"/>
        <v/>
      </c>
      <c r="N123" s="6" t="str">
        <f t="shared" si="13"/>
        <v>February</v>
      </c>
      <c r="O123" s="38">
        <f>IF(MONTH(A123)&lt;&gt;MONTH(A124),COUNTIF(C$81:F123,"&lt;&gt;")+COUNTIF(H$81:H123,"&lt;&gt;")-SUM(O$81:O122),"")</f>
        <v>3</v>
      </c>
      <c r="P123" s="38">
        <f>IF(MONTH(A123)&lt;&gt;MONTH(A124),COUNTIF(J$81:J123,"&lt;&gt;")-COUNTBLANK(J$81:J123)-SUM(P$81:P122),"")</f>
        <v>2</v>
      </c>
    </row>
    <row r="124" spans="1:16" x14ac:dyDescent="0.25">
      <c r="A124" s="4">
        <f t="shared" si="14"/>
        <v>46814</v>
      </c>
      <c r="B124" s="1" t="str">
        <f t="shared" si="9"/>
        <v>Thursday</v>
      </c>
      <c r="I124" s="7" t="str">
        <f t="shared" si="12"/>
        <v/>
      </c>
      <c r="J124" s="2" t="str">
        <f t="shared" ref="J124:J132" si="15">IF(G124&lt;&gt;"","Planning &amp; Highways (Both)",IF(AND(H124&lt;&gt;"",C124="",D124="",F124="",E124=""),"Planning &amp; Highways (Planning only)",IF(AND(D124="F&amp;GP",OR(E124="Community",F124="Estate Management",G124="Highways")),C124&amp;E124&amp;F124,C124&amp;D124&amp;E124&amp;F124)))</f>
        <v/>
      </c>
      <c r="K124" s="20" t="str" cm="1">
        <f t="array" ref="K124">IF(E124&lt;&gt;"",($A124-(_xlfn.XLOOKUP(TRUE,E$1:E123&lt;&gt;"",$A$1:$A123,,,-1)))/7,IF(F124&lt;&gt;"",($A124-(_xlfn.XLOOKUP(TRUE,F$1:F123&lt;&gt;"",$A$1:$A123,,,-1)))/7,IF(G124&lt;&gt;"",($A124-(_xlfn.XLOOKUP(TRUE,G$1:G123&lt;&gt;"",$A$1:$A123,,,-1)))/7,"")))</f>
        <v/>
      </c>
      <c r="L124" s="43" t="str" cm="1">
        <f t="array" ref="L124">IF(H124&lt;&gt;"",($A124-(_xlfn.XLOOKUP(TRUE,H$1:H123&lt;&gt;"",$A$1:$A123,,,-1)))/7,"")</f>
        <v/>
      </c>
      <c r="M124" s="51" t="str">
        <f t="shared" si="11"/>
        <v/>
      </c>
      <c r="N124" s="6" t="str">
        <f t="shared" si="13"/>
        <v/>
      </c>
      <c r="O124" s="38" t="str">
        <f>IF(MONTH(A124)&lt;&gt;MONTH(A125),COUNTIF(C$81:F124,"&lt;&gt;")+COUNTIF(H$81:H124,"&lt;&gt;")-SUM(O$81:O123),"")</f>
        <v/>
      </c>
      <c r="P124" s="38" t="str">
        <f>IF(MONTH(A124)&lt;&gt;MONTH(A125),COUNTIF(J$81:J124,"&lt;&gt;")-COUNTBLANK(J$81:J124)-SUM(P$81:P123),"")</f>
        <v/>
      </c>
    </row>
    <row r="125" spans="1:16" x14ac:dyDescent="0.25">
      <c r="A125" s="4">
        <f t="shared" si="14"/>
        <v>46821</v>
      </c>
      <c r="B125" s="1" t="str">
        <f t="shared" si="9"/>
        <v>Thursday</v>
      </c>
      <c r="C125" s="2" t="s">
        <v>0</v>
      </c>
      <c r="H125" s="23" t="s">
        <v>3</v>
      </c>
      <c r="I125" s="7" t="str">
        <f t="shared" si="12"/>
        <v xml:space="preserve">Planning &amp; Highways (Planning only), followed by </v>
      </c>
      <c r="J125" s="2" t="str">
        <f t="shared" si="15"/>
        <v>Full</v>
      </c>
      <c r="K125" s="20" t="str" cm="1">
        <f t="array" ref="K125">IF(E125&lt;&gt;"",($A125-(_xlfn.XLOOKUP(TRUE,E$1:E124&lt;&gt;"",$A$1:$A124,,,-1)))/7,IF(F125&lt;&gt;"",($A125-(_xlfn.XLOOKUP(TRUE,F$1:F124&lt;&gt;"",$A$1:$A124,,,-1)))/7,IF(G125&lt;&gt;"",($A125-(_xlfn.XLOOKUP(TRUE,G$1:G124&lt;&gt;"",$A$1:$A124,,,-1)))/7,"")))</f>
        <v/>
      </c>
      <c r="L125" s="43" cm="1">
        <f t="array" ref="L125">IF(H125&lt;&gt;"",($A125-(_xlfn.XLOOKUP(TRUE,H$1:H124&lt;&gt;"",$A$1:$A124,,,-1)))/7,"")</f>
        <v>3</v>
      </c>
      <c r="M125" s="51" t="str">
        <f t="shared" si="11"/>
        <v>Y</v>
      </c>
      <c r="N125" s="6" t="str">
        <f t="shared" si="13"/>
        <v/>
      </c>
      <c r="O125" s="38" t="str">
        <f>IF(MONTH(A125)&lt;&gt;MONTH(A126),COUNTIF(C$81:F125,"&lt;&gt;")+COUNTIF(H$81:H125,"&lt;&gt;")-SUM(O$81:O124),"")</f>
        <v/>
      </c>
      <c r="P125" s="38" t="str">
        <f>IF(MONTH(A125)&lt;&gt;MONTH(A126),COUNTIF(J$81:J125,"&lt;&gt;")-COUNTBLANK(J$81:J125)-SUM(P$81:P124),"")</f>
        <v/>
      </c>
    </row>
    <row r="126" spans="1:16" x14ac:dyDescent="0.25">
      <c r="A126" s="4">
        <f t="shared" si="14"/>
        <v>46828</v>
      </c>
      <c r="B126" s="1" t="str">
        <f t="shared" si="9"/>
        <v>Thursday</v>
      </c>
      <c r="I126" s="7" t="str">
        <f t="shared" si="12"/>
        <v/>
      </c>
      <c r="J126" s="2" t="str">
        <f t="shared" si="15"/>
        <v/>
      </c>
      <c r="K126" s="20" t="str" cm="1">
        <f t="array" ref="K126">IF(E126&lt;&gt;"",($A126-(_xlfn.XLOOKUP(TRUE,E$1:E125&lt;&gt;"",$A$1:$A125,,,-1)))/7,IF(F126&lt;&gt;"",($A126-(_xlfn.XLOOKUP(TRUE,F$1:F125&lt;&gt;"",$A$1:$A125,,,-1)))/7,IF(G126&lt;&gt;"",($A126-(_xlfn.XLOOKUP(TRUE,G$1:G125&lt;&gt;"",$A$1:$A125,,,-1)))/7,"")))</f>
        <v/>
      </c>
      <c r="L126" s="43" t="str" cm="1">
        <f t="array" ref="L126">IF(H126&lt;&gt;"",($A126-(_xlfn.XLOOKUP(TRUE,H$1:H125&lt;&gt;"",$A$1:$A125,,,-1)))/7,"")</f>
        <v/>
      </c>
      <c r="M126" s="51" t="str">
        <f t="shared" si="11"/>
        <v/>
      </c>
      <c r="N126" s="6" t="str">
        <f t="shared" si="13"/>
        <v/>
      </c>
      <c r="O126" s="38" t="str">
        <f>IF(MONTH(A126)&lt;&gt;MONTH(A127),COUNTIF(C$81:F126,"&lt;&gt;")+COUNTIF(H$81:H126,"&lt;&gt;")-SUM(O$81:O125),"")</f>
        <v/>
      </c>
      <c r="P126" s="38" t="str">
        <f>IF(MONTH(A126)&lt;&gt;MONTH(A127),COUNTIF(J$81:J126,"&lt;&gt;")-COUNTBLANK(J$81:J126)-SUM(P$81:P125),"")</f>
        <v/>
      </c>
    </row>
    <row r="127" spans="1:16" x14ac:dyDescent="0.25">
      <c r="A127" s="4">
        <f t="shared" si="14"/>
        <v>46835</v>
      </c>
      <c r="B127" s="1" t="str">
        <f t="shared" si="9"/>
        <v>Thursday</v>
      </c>
      <c r="I127" s="7" t="str">
        <f t="shared" si="12"/>
        <v/>
      </c>
      <c r="J127" s="2" t="str">
        <f t="shared" si="15"/>
        <v/>
      </c>
      <c r="K127" s="20" t="str" cm="1">
        <f t="array" ref="K127">IF(E127&lt;&gt;"",($A127-(_xlfn.XLOOKUP(TRUE,E$1:E126&lt;&gt;"",$A$1:$A126,,,-1)))/7,IF(F127&lt;&gt;"",($A127-(_xlfn.XLOOKUP(TRUE,F$1:F126&lt;&gt;"",$A$1:$A126,,,-1)))/7,IF(G127&lt;&gt;"",($A127-(_xlfn.XLOOKUP(TRUE,G$1:G126&lt;&gt;"",$A$1:$A126,,,-1)))/7,"")))</f>
        <v/>
      </c>
      <c r="L127" s="43" t="str" cm="1">
        <f t="array" ref="L127">IF(H127&lt;&gt;"",($A127-(_xlfn.XLOOKUP(TRUE,H$1:H126&lt;&gt;"",$A$1:$A126,,,-1)))/7,"")</f>
        <v/>
      </c>
      <c r="M127" s="51" t="str">
        <f t="shared" si="11"/>
        <v/>
      </c>
      <c r="N127" s="6" t="str">
        <f t="shared" si="13"/>
        <v/>
      </c>
      <c r="O127" s="38" t="str">
        <f>IF(MONTH(A127)&lt;&gt;MONTH(A128),COUNTIF(C$81:F127,"&lt;&gt;")+COUNTIF(H$81:H127,"&lt;&gt;")-SUM(O$81:O126),"")</f>
        <v/>
      </c>
      <c r="P127" s="38" t="str">
        <f>IF(MONTH(A127)&lt;&gt;MONTH(A128),COUNTIF(J$81:J127,"&lt;&gt;")-COUNTBLANK(J$81:J127)-SUM(P$81:P126),"")</f>
        <v/>
      </c>
    </row>
    <row r="128" spans="1:16" x14ac:dyDescent="0.25">
      <c r="A128" s="4">
        <f t="shared" si="14"/>
        <v>46842</v>
      </c>
      <c r="B128" s="1" t="str">
        <f t="shared" si="9"/>
        <v>Thursday</v>
      </c>
      <c r="G128" s="2" t="s">
        <v>17</v>
      </c>
      <c r="H128" s="23" t="s">
        <v>3</v>
      </c>
      <c r="I128" s="7" t="str">
        <f t="shared" si="12"/>
        <v/>
      </c>
      <c r="J128" s="2" t="str">
        <f t="shared" si="15"/>
        <v>Planning &amp; Highways (Both)</v>
      </c>
      <c r="K128" s="20" cm="1">
        <f t="array" ref="K128">IF(E128&lt;&gt;"",($A128-(_xlfn.XLOOKUP(TRUE,E$1:E127&lt;&gt;"",$A$1:$A127,,,-1)))/7,IF(F128&lt;&gt;"",($A128-(_xlfn.XLOOKUP(TRUE,F$1:F127&lt;&gt;"",$A$1:$A127,,,-1)))/7,IF(G128&lt;&gt;"",($A128-(_xlfn.XLOOKUP(TRUE,G$1:G127&lt;&gt;"",$A$1:$A127,,,-1)))/7,"")))</f>
        <v>16</v>
      </c>
      <c r="L128" s="43" cm="1">
        <f t="array" ref="L128">IF(H128&lt;&gt;"",($A128-(_xlfn.XLOOKUP(TRUE,H$1:H127&lt;&gt;"",$A$1:$A127,,,-1)))/7,"")</f>
        <v>3</v>
      </c>
      <c r="M128" s="51" t="str">
        <f t="shared" si="11"/>
        <v/>
      </c>
      <c r="N128" s="6" t="str">
        <f t="shared" si="13"/>
        <v>March</v>
      </c>
      <c r="O128" s="38">
        <f>IF(MONTH(A128)&lt;&gt;MONTH(A129),COUNTIF(C$81:F128,"&lt;&gt;")+COUNTIF(H$81:H128,"&lt;&gt;")-SUM(O$81:O127),"")</f>
        <v>3</v>
      </c>
      <c r="P128" s="38">
        <f>IF(MONTH(A128)&lt;&gt;MONTH(A129),COUNTIF(J$81:J128,"&lt;&gt;")-COUNTBLANK(J$81:J128)-SUM(P$81:P127),"")</f>
        <v>2</v>
      </c>
    </row>
    <row r="129" spans="1:16" x14ac:dyDescent="0.25">
      <c r="A129" s="4">
        <f t="shared" si="14"/>
        <v>46849</v>
      </c>
      <c r="B129" s="1" t="str">
        <f t="shared" si="9"/>
        <v>Thursday</v>
      </c>
      <c r="I129" s="7" t="str">
        <f t="shared" si="12"/>
        <v/>
      </c>
      <c r="J129" s="2" t="str">
        <f t="shared" si="15"/>
        <v/>
      </c>
      <c r="K129" s="20" t="str" cm="1">
        <f t="array" ref="K129">IF(E129&lt;&gt;"",($A129-(_xlfn.XLOOKUP(TRUE,E$1:E128&lt;&gt;"",$A$1:$A128,,,-1)))/7,IF(F129&lt;&gt;"",($A129-(_xlfn.XLOOKUP(TRUE,F$1:F128&lt;&gt;"",$A$1:$A128,,,-1)))/7,IF(G129&lt;&gt;"",($A129-(_xlfn.XLOOKUP(TRUE,G$1:G128&lt;&gt;"",$A$1:$A128,,,-1)))/7,"")))</f>
        <v/>
      </c>
      <c r="L129" s="43" t="str" cm="1">
        <f t="array" ref="L129">IF(H129&lt;&gt;"",($A129-(_xlfn.XLOOKUP(TRUE,H$1:H128&lt;&gt;"",$A$1:$A128,,,-1)))/7,"")</f>
        <v/>
      </c>
      <c r="M129" s="51" t="str">
        <f t="shared" si="11"/>
        <v/>
      </c>
      <c r="N129" s="6" t="str">
        <f t="shared" si="13"/>
        <v/>
      </c>
      <c r="O129" s="38" t="str">
        <f>IF(MONTH(A129)&lt;&gt;MONTH(A130),COUNTIF(C$81:F129,"&lt;&gt;")+COUNTIF(H$81:H129,"&lt;&gt;")-SUM(O$81:O128),"")</f>
        <v/>
      </c>
      <c r="P129" s="38" t="str">
        <f>IF(MONTH(A129)&lt;&gt;MONTH(A130),COUNTIF(J$81:J129,"&lt;&gt;")-COUNTBLANK(J$81:J129)-SUM(P$81:P128),"")</f>
        <v/>
      </c>
    </row>
    <row r="130" spans="1:16" x14ac:dyDescent="0.25">
      <c r="A130" s="4">
        <f t="shared" si="14"/>
        <v>46856</v>
      </c>
      <c r="B130" s="1" t="str">
        <f t="shared" si="9"/>
        <v>Thursday</v>
      </c>
      <c r="I130" s="7" t="str">
        <f t="shared" si="12"/>
        <v/>
      </c>
      <c r="J130" s="2" t="str">
        <f t="shared" si="15"/>
        <v/>
      </c>
      <c r="K130" s="20" t="str" cm="1">
        <f t="array" ref="K130">IF(E130&lt;&gt;"",($A130-(_xlfn.XLOOKUP(TRUE,E$1:E129&lt;&gt;"",$A$1:$A129,,,-1)))/7,IF(F130&lt;&gt;"",($A130-(_xlfn.XLOOKUP(TRUE,F$1:F129&lt;&gt;"",$A$1:$A129,,,-1)))/7,IF(G130&lt;&gt;"",($A130-(_xlfn.XLOOKUP(TRUE,G$1:G129&lt;&gt;"",$A$1:$A129,,,-1)))/7,"")))</f>
        <v/>
      </c>
      <c r="L130" s="43" t="str" cm="1">
        <f t="array" ref="L130">IF(H130&lt;&gt;"",($A130-(_xlfn.XLOOKUP(TRUE,H$1:H129&lt;&gt;"",$A$1:$A129,,,-1)))/7,"")</f>
        <v/>
      </c>
      <c r="M130" s="51" t="str">
        <f t="shared" si="11"/>
        <v/>
      </c>
      <c r="N130" s="6" t="str">
        <f t="shared" si="13"/>
        <v/>
      </c>
      <c r="O130" s="38" t="str">
        <f>IF(MONTH(A130)&lt;&gt;MONTH(A131),COUNTIF(C$81:F130,"&lt;&gt;")+COUNTIF(H$81:H130,"&lt;&gt;")-SUM(O$81:O129),"")</f>
        <v/>
      </c>
      <c r="P130" s="38" t="str">
        <f>IF(MONTH(A130)&lt;&gt;MONTH(A131),COUNTIF(J$81:J130,"&lt;&gt;")-COUNTBLANK(J$81:J130)-SUM(P$81:P129),"")</f>
        <v/>
      </c>
    </row>
    <row r="131" spans="1:16" x14ac:dyDescent="0.25">
      <c r="A131" s="4">
        <f t="shared" si="14"/>
        <v>46863</v>
      </c>
      <c r="B131" s="1" t="str">
        <f t="shared" si="9"/>
        <v>Thursday</v>
      </c>
      <c r="F131" s="2" t="s">
        <v>27</v>
      </c>
      <c r="H131" s="23" t="s">
        <v>3</v>
      </c>
      <c r="I131" s="7" t="str">
        <f t="shared" si="12"/>
        <v xml:space="preserve">Planning &amp; Highways (Planning only), followed by </v>
      </c>
      <c r="J131" s="2" t="str">
        <f t="shared" si="15"/>
        <v>Estate Management</v>
      </c>
      <c r="K131" s="20" cm="1">
        <f t="array" ref="K131">IF(E131&lt;&gt;"",($A131-(_xlfn.XLOOKUP(TRUE,E$1:E130&lt;&gt;"",$A$1:$A130,,,-1)))/7,IF(F131&lt;&gt;"",($A131-(_xlfn.XLOOKUP(TRUE,F$1:F130&lt;&gt;"",$A$1:$A130,,,-1)))/7,IF(G131&lt;&gt;"",($A131-(_xlfn.XLOOKUP(TRUE,G$1:G130&lt;&gt;"",$A$1:$A130,,,-1)))/7,"")))</f>
        <v>12</v>
      </c>
      <c r="L131" s="43" cm="1">
        <f t="array" ref="L131">IF(H131&lt;&gt;"",($A131-(_xlfn.XLOOKUP(TRUE,H$1:H130&lt;&gt;"",$A$1:$A130,,,-1)))/7,"")</f>
        <v>3</v>
      </c>
      <c r="M131" s="51" t="str">
        <f t="shared" si="11"/>
        <v/>
      </c>
      <c r="N131" s="6" t="str">
        <f t="shared" si="13"/>
        <v/>
      </c>
      <c r="O131" s="38" t="str">
        <f>IF(MONTH(A131)&lt;&gt;MONTH(A132),COUNTIF(C$81:F131,"&lt;&gt;")+COUNTIF(H$81:H131,"&lt;&gt;")-SUM(O$81:O130),"")</f>
        <v/>
      </c>
      <c r="P131" s="38" t="str">
        <f>IF(MONTH(A131)&lt;&gt;MONTH(A132),COUNTIF(J$81:J131,"&lt;&gt;")-COUNTBLANK(J$81:J131)-SUM(P$81:P130),"")</f>
        <v/>
      </c>
    </row>
    <row r="132" spans="1:16" x14ac:dyDescent="0.25">
      <c r="A132" s="4">
        <f t="shared" si="14"/>
        <v>46870</v>
      </c>
      <c r="B132" s="1" t="str">
        <f t="shared" si="9"/>
        <v>Thursday</v>
      </c>
      <c r="D132" s="2" t="s">
        <v>1</v>
      </c>
      <c r="I132" s="7" t="str">
        <f t="shared" si="12"/>
        <v/>
      </c>
      <c r="J132" s="2" t="str">
        <f t="shared" si="15"/>
        <v>F&amp;GP</v>
      </c>
      <c r="K132" s="20" t="str" cm="1">
        <f t="array" ref="K132">IF(E132&lt;&gt;"",($A132-(_xlfn.XLOOKUP(TRUE,E$1:E131&lt;&gt;"",$A$1:$A131,,,-1)))/7,IF(F132&lt;&gt;"",($A132-(_xlfn.XLOOKUP(TRUE,F$1:F131&lt;&gt;"",$A$1:$A131,,,-1)))/7,IF(G132&lt;&gt;"",($A132-(_xlfn.XLOOKUP(TRUE,G$1:G131&lt;&gt;"",$A$1:$A131,,,-1)))/7,"")))</f>
        <v/>
      </c>
      <c r="L132" s="43" t="str" cm="1">
        <f t="array" ref="L132">IF(H132&lt;&gt;"",($A132-(_xlfn.XLOOKUP(TRUE,H$1:H131&lt;&gt;"",$A$1:$A131,,,-1)))/7,"")</f>
        <v/>
      </c>
      <c r="M132" s="51" t="str">
        <f t="shared" si="11"/>
        <v/>
      </c>
      <c r="N132" s="6" t="str">
        <f t="shared" si="13"/>
        <v>April</v>
      </c>
      <c r="O132" s="38">
        <f>IF(MONTH(A132)&lt;&gt;MONTH(A133),COUNTIF(C$81:F132,"&lt;&gt;")+COUNTIF(H$81:H132,"&lt;&gt;")-SUM(O$81:O131),"")</f>
        <v>3</v>
      </c>
      <c r="P132" s="38">
        <f>IF(MONTH(A132)&lt;&gt;MONTH(A133),COUNTIF(J$81:J132,"&lt;&gt;")-COUNTBLANK(J$81:J132)-SUM(P$81:P131),"")</f>
        <v>2</v>
      </c>
    </row>
    <row r="133" spans="1:16" ht="15.75" thickBot="1" x14ac:dyDescent="0.3">
      <c r="B133" s="1"/>
      <c r="J133" s="2"/>
      <c r="N133" s="6"/>
      <c r="P133" s="38"/>
    </row>
    <row r="134" spans="1:16" ht="15.75" thickBot="1" x14ac:dyDescent="0.3">
      <c r="A134" s="9" t="str">
        <f>"Meetings during "&amp;A78</f>
        <v>Meetings during 2027/28</v>
      </c>
      <c r="B134" s="57"/>
      <c r="C134" s="11">
        <f>COUNTA(C81:C132)</f>
        <v>7</v>
      </c>
      <c r="D134" s="11">
        <f t="shared" ref="D134:H134" si="16">COUNTA(D81:D132)</f>
        <v>8</v>
      </c>
      <c r="E134" s="11">
        <f t="shared" si="16"/>
        <v>4</v>
      </c>
      <c r="F134" s="11">
        <f t="shared" si="16"/>
        <v>4</v>
      </c>
      <c r="G134" s="11">
        <f t="shared" si="16"/>
        <v>4</v>
      </c>
      <c r="H134" s="11">
        <f t="shared" si="16"/>
        <v>17</v>
      </c>
      <c r="I134" s="11">
        <f>COUNTA(I81:I132)-COUNTBLANK(I81:I132)</f>
        <v>12</v>
      </c>
      <c r="J134" s="56">
        <f>COUNTA(J81:J132)-COUNTBLANK(J81:J132)</f>
        <v>28</v>
      </c>
      <c r="N134" s="6"/>
      <c r="P134" s="38"/>
    </row>
  </sheetData>
  <mergeCells count="2">
    <mergeCell ref="A20:H20"/>
    <mergeCell ref="A78:H78"/>
  </mergeCells>
  <conditionalFormatting sqref="A1:J18">
    <cfRule type="expression" dxfId="87" priority="30">
      <formula>OR($C1&lt;&gt;"",$D1&lt;&gt;"",$E1&lt;&gt;"",$F1&lt;&gt;"",$G1&lt;&gt;"",$H1&lt;&gt;"")</formula>
    </cfRule>
    <cfRule type="expression" dxfId="86" priority="29" stopIfTrue="1">
      <formula>OR(#REF!="X")</formula>
    </cfRule>
  </conditionalFormatting>
  <conditionalFormatting sqref="A23:J74">
    <cfRule type="expression" dxfId="85" priority="9" stopIfTrue="1">
      <formula>OR(#REF!="X")</formula>
    </cfRule>
    <cfRule type="expression" dxfId="84" priority="10" stopIfTrue="1">
      <formula>OR($C23&lt;&gt;"",$D23&lt;&gt;"",$E23&lt;&gt;"",$F23&lt;&gt;"",$G23&lt;&gt;"",$H23&lt;&gt;"")</formula>
    </cfRule>
    <cfRule type="expression" dxfId="83" priority="11">
      <formula>AND(OR($C23="",$D23="",$E23="",$F23="",$G23="",$H23=""),OR(MONTH($A23)=8,MONTH($A23)=12))</formula>
    </cfRule>
  </conditionalFormatting>
  <conditionalFormatting sqref="A75:J75 N75:P75">
    <cfRule type="expression" dxfId="82" priority="28">
      <formula>MONTH($A75)&lt;&gt;MONTH($A76)</formula>
    </cfRule>
  </conditionalFormatting>
  <conditionalFormatting sqref="A75:J75">
    <cfRule type="expression" dxfId="81" priority="32" stopIfTrue="1">
      <formula>OR($C75&lt;&gt;"",$D75&lt;&gt;"",$E75&lt;&gt;"",$F75&lt;&gt;"",$G75&lt;&gt;"",$H75&lt;&gt;"")</formula>
    </cfRule>
    <cfRule type="expression" dxfId="80" priority="31" stopIfTrue="1">
      <formula>OR(#REF!="X")</formula>
    </cfRule>
    <cfRule type="expression" dxfId="79" priority="33">
      <formula>AND(OR($C75="",$D75="",$E75="",$F75="",$G75="",$H75=""),OR(MONTH($A75)=8,MONTH($A75)=12))</formula>
    </cfRule>
  </conditionalFormatting>
  <conditionalFormatting sqref="A81:J132">
    <cfRule type="expression" dxfId="78" priority="2" stopIfTrue="1">
      <formula>OR(#REF!="X")</formula>
    </cfRule>
    <cfRule type="expression" dxfId="77" priority="3" stopIfTrue="1">
      <formula>OR($C81&lt;&gt;"",$D81&lt;&gt;"",$E81&lt;&gt;"",$F81&lt;&gt;"",$G81&lt;&gt;"",$H81&lt;&gt;"")</formula>
    </cfRule>
    <cfRule type="expression" dxfId="76" priority="4">
      <formula>AND(OR($C81="",$D81="",$E81="",$F81="",$G81="",$H81=""),OR(MONTH($A81)=8,MONTH($A81)=12))</formula>
    </cfRule>
  </conditionalFormatting>
  <conditionalFormatting sqref="A133:J133 N133:P133">
    <cfRule type="expression" dxfId="75" priority="19">
      <formula>MONTH($A133)&lt;&gt;MONTH($A134)</formula>
    </cfRule>
  </conditionalFormatting>
  <conditionalFormatting sqref="A133:J133">
    <cfRule type="expression" dxfId="74" priority="22">
      <formula>AND(OR($C133="",$D133="",$E133="",$F133="",$G133="",$H133=""),OR(MONTH($A133)=8,MONTH($A133)=12))</formula>
    </cfRule>
    <cfRule type="expression" dxfId="73" priority="21" stopIfTrue="1">
      <formula>OR($C133&lt;&gt;"",$D133&lt;&gt;"",$E133&lt;&gt;"",$F133&lt;&gt;"",$G133&lt;&gt;"",$H133&lt;&gt;"")</formula>
    </cfRule>
    <cfRule type="expression" dxfId="72" priority="20" stopIfTrue="1">
      <formula>OR(#REF!="X")</formula>
    </cfRule>
  </conditionalFormatting>
  <conditionalFormatting sqref="A23:P74">
    <cfRule type="expression" dxfId="71" priority="8">
      <formula>MONTH($A23)&lt;&gt;MONTH($A24)</formula>
    </cfRule>
  </conditionalFormatting>
  <conditionalFormatting sqref="A81:P132">
    <cfRule type="expression" dxfId="70" priority="1">
      <formula>MONTH($A81)&lt;&gt;MONTH($A82)</formula>
    </cfRule>
  </conditionalFormatting>
  <conditionalFormatting sqref="N24:P74">
    <cfRule type="expression" dxfId="69" priority="34">
      <formula>AND($N24&lt;&gt;"",OR(MONTH($A24)=8,MONTH($A24)=12))</formula>
    </cfRule>
  </conditionalFormatting>
  <conditionalFormatting sqref="N82:P132">
    <cfRule type="expression" dxfId="68" priority="23">
      <formula>AND($N82&lt;&gt;"",OR(MONTH($A82)=8,MONTH($A82)=12))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CF0EF-33B6-4013-8F9C-802809C4E50D}">
  <dimension ref="A1:R76"/>
  <sheetViews>
    <sheetView tabSelected="1" topLeftCell="A19" workbookViewId="0">
      <selection activeCell="A19" sqref="A19"/>
    </sheetView>
  </sheetViews>
  <sheetFormatPr defaultRowHeight="15" x14ac:dyDescent="0.25"/>
  <cols>
    <col min="1" max="1" width="11.7109375" customWidth="1"/>
    <col min="2" max="2" width="11.5703125" customWidth="1"/>
    <col min="3" max="7" width="11.7109375" customWidth="1"/>
    <col min="8" max="8" width="8.85546875" bestFit="1" customWidth="1"/>
    <col min="9" max="9" width="50.7109375" customWidth="1"/>
    <col min="10" max="10" width="34.140625" bestFit="1" customWidth="1"/>
    <col min="11" max="17" width="10.7109375" customWidth="1"/>
  </cols>
  <sheetData>
    <row r="1" spans="1:18" s="38" customFormat="1" x14ac:dyDescent="0.25">
      <c r="A1" s="4">
        <v>46023</v>
      </c>
      <c r="B1" s="1" t="s">
        <v>37</v>
      </c>
      <c r="C1" s="2"/>
      <c r="D1" s="2"/>
      <c r="E1" s="2"/>
      <c r="F1" s="2"/>
      <c r="G1" s="2"/>
      <c r="H1" s="2"/>
      <c r="I1" s="7" t="s">
        <v>4</v>
      </c>
      <c r="J1" s="2" t="s">
        <v>4</v>
      </c>
      <c r="K1" s="20" t="s">
        <v>4</v>
      </c>
      <c r="L1" s="6" t="s">
        <v>4</v>
      </c>
      <c r="M1" s="38" t="s">
        <v>4</v>
      </c>
      <c r="N1" s="38" t="s">
        <v>4</v>
      </c>
      <c r="P1"/>
      <c r="Q1"/>
      <c r="R1"/>
    </row>
    <row r="2" spans="1:18" s="38" customFormat="1" x14ac:dyDescent="0.25">
      <c r="A2" s="4">
        <v>46030</v>
      </c>
      <c r="B2" s="1" t="s">
        <v>37</v>
      </c>
      <c r="C2" s="2"/>
      <c r="D2" s="2" t="s">
        <v>1</v>
      </c>
      <c r="E2" s="2"/>
      <c r="F2" s="2"/>
      <c r="G2" s="2"/>
      <c r="H2" s="23" t="s">
        <v>3</v>
      </c>
      <c r="I2" s="7" t="s">
        <v>39</v>
      </c>
      <c r="J2" s="2" t="s">
        <v>1</v>
      </c>
      <c r="K2" s="20" t="s">
        <v>4</v>
      </c>
      <c r="L2" s="6" t="s">
        <v>4</v>
      </c>
      <c r="M2" s="38" t="s">
        <v>4</v>
      </c>
      <c r="N2" s="38" t="s">
        <v>4</v>
      </c>
      <c r="P2"/>
      <c r="Q2"/>
      <c r="R2"/>
    </row>
    <row r="3" spans="1:18" s="38" customFormat="1" x14ac:dyDescent="0.25">
      <c r="A3" s="4">
        <v>46037</v>
      </c>
      <c r="B3" s="1" t="s">
        <v>37</v>
      </c>
      <c r="C3" s="2" t="s">
        <v>0</v>
      </c>
      <c r="D3" s="2"/>
      <c r="E3" s="2"/>
      <c r="F3" s="2"/>
      <c r="G3" s="2"/>
      <c r="H3" s="23"/>
      <c r="I3" s="7" t="s">
        <v>4</v>
      </c>
      <c r="J3" s="2" t="s">
        <v>0</v>
      </c>
      <c r="K3" s="20" t="s">
        <v>4</v>
      </c>
      <c r="L3" s="6" t="s">
        <v>4</v>
      </c>
      <c r="M3" s="38" t="s">
        <v>4</v>
      </c>
      <c r="N3" s="38" t="s">
        <v>4</v>
      </c>
      <c r="P3"/>
      <c r="Q3"/>
      <c r="R3"/>
    </row>
    <row r="4" spans="1:18" s="38" customFormat="1" x14ac:dyDescent="0.25">
      <c r="A4" s="4">
        <v>46044</v>
      </c>
      <c r="B4" s="1" t="s">
        <v>37</v>
      </c>
      <c r="C4" s="2"/>
      <c r="D4" s="2"/>
      <c r="E4" s="2"/>
      <c r="F4" s="2" t="s">
        <v>27</v>
      </c>
      <c r="G4" s="2"/>
      <c r="H4" s="23"/>
      <c r="I4" s="7" t="s">
        <v>4</v>
      </c>
      <c r="J4" s="2" t="s">
        <v>27</v>
      </c>
      <c r="K4" s="20">
        <v>15</v>
      </c>
      <c r="L4" s="6" t="s">
        <v>4</v>
      </c>
      <c r="M4" s="38" t="s">
        <v>4</v>
      </c>
      <c r="N4" s="38" t="s">
        <v>4</v>
      </c>
      <c r="P4"/>
      <c r="Q4"/>
      <c r="R4"/>
    </row>
    <row r="5" spans="1:18" s="38" customFormat="1" x14ac:dyDescent="0.25">
      <c r="A5" s="4">
        <v>46051</v>
      </c>
      <c r="B5" s="1" t="s">
        <v>37</v>
      </c>
      <c r="C5" s="2"/>
      <c r="D5" s="2"/>
      <c r="E5" s="2" t="s">
        <v>2</v>
      </c>
      <c r="F5" s="2"/>
      <c r="G5" s="2"/>
      <c r="H5" s="23" t="s">
        <v>3</v>
      </c>
      <c r="I5" s="7" t="s">
        <v>39</v>
      </c>
      <c r="J5" s="2" t="s">
        <v>2</v>
      </c>
      <c r="K5" s="20">
        <v>15</v>
      </c>
      <c r="L5" s="6" t="s">
        <v>40</v>
      </c>
      <c r="M5" s="38">
        <v>6</v>
      </c>
      <c r="N5" s="38">
        <v>4</v>
      </c>
      <c r="P5"/>
      <c r="Q5"/>
      <c r="R5"/>
    </row>
    <row r="6" spans="1:18" s="38" customFormat="1" x14ac:dyDescent="0.25">
      <c r="A6" s="4">
        <v>46058</v>
      </c>
      <c r="B6" s="1" t="s">
        <v>37</v>
      </c>
      <c r="C6" s="2"/>
      <c r="D6" s="2"/>
      <c r="E6" s="2"/>
      <c r="F6" s="2"/>
      <c r="G6" s="2"/>
      <c r="H6" s="23"/>
      <c r="I6" s="7" t="s">
        <v>4</v>
      </c>
      <c r="J6" s="2" t="s">
        <v>4</v>
      </c>
      <c r="K6" s="20" t="s">
        <v>4</v>
      </c>
      <c r="L6" s="6" t="s">
        <v>4</v>
      </c>
      <c r="M6" s="38" t="s">
        <v>4</v>
      </c>
      <c r="N6" s="38" t="s">
        <v>4</v>
      </c>
      <c r="P6"/>
      <c r="Q6"/>
      <c r="R6"/>
    </row>
    <row r="7" spans="1:18" s="38" customFormat="1" x14ac:dyDescent="0.25">
      <c r="A7" s="4">
        <v>46065</v>
      </c>
      <c r="B7" s="1" t="s">
        <v>37</v>
      </c>
      <c r="C7" s="2"/>
      <c r="D7" s="2"/>
      <c r="E7" s="2"/>
      <c r="F7" s="2"/>
      <c r="G7" s="2"/>
      <c r="H7" s="23"/>
      <c r="I7" s="7" t="s">
        <v>4</v>
      </c>
      <c r="J7" s="2" t="s">
        <v>4</v>
      </c>
      <c r="K7" s="20" t="s">
        <v>4</v>
      </c>
      <c r="L7" s="6" t="s">
        <v>4</v>
      </c>
      <c r="M7" s="38" t="s">
        <v>4</v>
      </c>
      <c r="N7" s="38" t="s">
        <v>4</v>
      </c>
      <c r="P7"/>
      <c r="Q7"/>
      <c r="R7"/>
    </row>
    <row r="8" spans="1:18" s="38" customFormat="1" x14ac:dyDescent="0.25">
      <c r="A8" s="4">
        <v>46072</v>
      </c>
      <c r="B8" s="1" t="s">
        <v>37</v>
      </c>
      <c r="C8" s="2"/>
      <c r="D8" s="2"/>
      <c r="E8" s="2"/>
      <c r="F8" s="2"/>
      <c r="G8" s="2"/>
      <c r="H8" s="23" t="s">
        <v>3</v>
      </c>
      <c r="I8" s="7" t="s">
        <v>4</v>
      </c>
      <c r="J8" s="2" t="s">
        <v>18</v>
      </c>
      <c r="K8" s="20" t="s">
        <v>4</v>
      </c>
      <c r="L8" s="6" t="s">
        <v>4</v>
      </c>
      <c r="M8" s="38" t="s">
        <v>4</v>
      </c>
      <c r="N8" s="38" t="s">
        <v>4</v>
      </c>
      <c r="P8"/>
      <c r="Q8"/>
      <c r="R8"/>
    </row>
    <row r="9" spans="1:18" x14ac:dyDescent="0.25">
      <c r="A9" s="4">
        <v>46079</v>
      </c>
      <c r="B9" s="1" t="s">
        <v>37</v>
      </c>
      <c r="C9" s="2"/>
      <c r="D9" s="2" t="s">
        <v>1</v>
      </c>
      <c r="E9" s="2"/>
      <c r="F9" s="2"/>
      <c r="G9" s="2"/>
      <c r="H9" s="23"/>
      <c r="I9" s="7" t="s">
        <v>4</v>
      </c>
      <c r="J9" s="2" t="s">
        <v>1</v>
      </c>
      <c r="K9" s="20" t="s">
        <v>4</v>
      </c>
      <c r="L9" s="6" t="s">
        <v>41</v>
      </c>
      <c r="M9" s="38">
        <v>2</v>
      </c>
      <c r="N9" s="38">
        <v>2</v>
      </c>
      <c r="O9" s="38"/>
    </row>
    <row r="10" spans="1:18" x14ac:dyDescent="0.25">
      <c r="A10" s="4">
        <v>46086</v>
      </c>
      <c r="B10" s="1" t="s">
        <v>37</v>
      </c>
      <c r="C10" s="2"/>
      <c r="D10" s="2"/>
      <c r="E10" s="2"/>
      <c r="F10" s="2"/>
      <c r="G10" s="2"/>
      <c r="H10" s="23"/>
      <c r="I10" s="7" t="s">
        <v>4</v>
      </c>
      <c r="J10" s="2" t="s">
        <v>4</v>
      </c>
      <c r="K10" s="20" t="s">
        <v>4</v>
      </c>
      <c r="L10" s="6" t="s">
        <v>4</v>
      </c>
      <c r="M10" s="38" t="s">
        <v>4</v>
      </c>
      <c r="N10" s="38" t="s">
        <v>4</v>
      </c>
      <c r="O10" s="38"/>
    </row>
    <row r="11" spans="1:18" x14ac:dyDescent="0.25">
      <c r="A11" s="4">
        <v>46093</v>
      </c>
      <c r="B11" s="1" t="s">
        <v>37</v>
      </c>
      <c r="C11" s="2" t="s">
        <v>0</v>
      </c>
      <c r="D11" s="2"/>
      <c r="E11" s="2"/>
      <c r="F11" s="2"/>
      <c r="G11" s="2"/>
      <c r="H11" s="23" t="s">
        <v>3</v>
      </c>
      <c r="I11" s="7" t="s">
        <v>39</v>
      </c>
      <c r="J11" s="2" t="s">
        <v>0</v>
      </c>
      <c r="K11" s="20" t="s">
        <v>4</v>
      </c>
      <c r="L11" s="6" t="s">
        <v>4</v>
      </c>
      <c r="M11" s="38" t="s">
        <v>4</v>
      </c>
      <c r="N11" s="38" t="s">
        <v>4</v>
      </c>
      <c r="O11" s="38"/>
    </row>
    <row r="12" spans="1:18" x14ac:dyDescent="0.25">
      <c r="A12" s="4">
        <v>46100</v>
      </c>
      <c r="B12" s="1" t="s">
        <v>37</v>
      </c>
      <c r="C12" s="2"/>
      <c r="D12" s="2"/>
      <c r="E12" s="2"/>
      <c r="F12" s="2"/>
      <c r="G12" s="2"/>
      <c r="H12" s="23"/>
      <c r="I12" s="7" t="s">
        <v>4</v>
      </c>
      <c r="J12" s="2" t="s">
        <v>4</v>
      </c>
      <c r="K12" s="20" t="s">
        <v>4</v>
      </c>
      <c r="L12" s="6" t="s">
        <v>4</v>
      </c>
      <c r="M12" s="38" t="s">
        <v>4</v>
      </c>
      <c r="N12" s="38" t="s">
        <v>4</v>
      </c>
      <c r="O12" s="38"/>
    </row>
    <row r="13" spans="1:18" x14ac:dyDescent="0.25">
      <c r="A13" s="4">
        <v>46107</v>
      </c>
      <c r="B13" s="1" t="s">
        <v>37</v>
      </c>
      <c r="C13" s="2"/>
      <c r="D13" s="2"/>
      <c r="E13" s="2"/>
      <c r="F13" s="2"/>
      <c r="G13" s="2"/>
      <c r="H13" s="23"/>
      <c r="I13" s="7" t="s">
        <v>4</v>
      </c>
      <c r="J13" s="2" t="s">
        <v>4</v>
      </c>
      <c r="K13" s="20" t="s">
        <v>4</v>
      </c>
      <c r="L13" s="6" t="s">
        <v>42</v>
      </c>
      <c r="M13" s="38">
        <v>2</v>
      </c>
      <c r="N13" s="38">
        <v>1</v>
      </c>
      <c r="O13" s="38"/>
    </row>
    <row r="14" spans="1:18" x14ac:dyDescent="0.25">
      <c r="A14" s="4">
        <v>46114</v>
      </c>
      <c r="B14" s="1" t="s">
        <v>37</v>
      </c>
      <c r="C14" s="2"/>
      <c r="D14" s="2"/>
      <c r="E14" s="2"/>
      <c r="F14" s="2"/>
      <c r="G14" s="2" t="s">
        <v>17</v>
      </c>
      <c r="H14" s="23" t="s">
        <v>3</v>
      </c>
      <c r="I14" s="7" t="s">
        <v>4</v>
      </c>
      <c r="J14" s="2" t="s">
        <v>20</v>
      </c>
      <c r="K14" s="20">
        <v>16</v>
      </c>
      <c r="L14" s="6" t="s">
        <v>4</v>
      </c>
      <c r="M14" s="38" t="s">
        <v>4</v>
      </c>
      <c r="N14" s="38" t="s">
        <v>4</v>
      </c>
      <c r="O14" s="38"/>
    </row>
    <row r="15" spans="1:18" x14ac:dyDescent="0.25">
      <c r="A15" s="4">
        <v>46121</v>
      </c>
      <c r="B15" s="1" t="s">
        <v>37</v>
      </c>
      <c r="C15" s="2"/>
      <c r="D15" s="2"/>
      <c r="E15" s="2"/>
      <c r="F15" s="2"/>
      <c r="G15" s="2"/>
      <c r="H15" s="23"/>
      <c r="I15" s="7" t="s">
        <v>4</v>
      </c>
      <c r="J15" s="2" t="s">
        <v>4</v>
      </c>
      <c r="K15" s="20" t="s">
        <v>4</v>
      </c>
      <c r="L15" s="6" t="s">
        <v>4</v>
      </c>
      <c r="M15" s="38" t="s">
        <v>4</v>
      </c>
      <c r="N15" s="38" t="s">
        <v>4</v>
      </c>
      <c r="O15" s="38"/>
    </row>
    <row r="16" spans="1:18" x14ac:dyDescent="0.25">
      <c r="A16" s="4">
        <v>46128</v>
      </c>
      <c r="B16" s="1" t="s">
        <v>37</v>
      </c>
      <c r="C16" s="2"/>
      <c r="D16" s="2"/>
      <c r="E16" s="2"/>
      <c r="F16" s="2" t="s">
        <v>27</v>
      </c>
      <c r="G16" s="2"/>
      <c r="H16" s="23"/>
      <c r="I16" s="7" t="s">
        <v>4</v>
      </c>
      <c r="J16" s="2" t="s">
        <v>27</v>
      </c>
      <c r="K16" s="20">
        <v>12</v>
      </c>
      <c r="L16" s="6" t="s">
        <v>4</v>
      </c>
      <c r="M16" s="38" t="s">
        <v>4</v>
      </c>
      <c r="N16" s="38" t="s">
        <v>4</v>
      </c>
      <c r="O16" s="38"/>
    </row>
    <row r="17" spans="1:17" x14ac:dyDescent="0.25">
      <c r="A17" s="4">
        <v>46135</v>
      </c>
      <c r="B17" s="1" t="s">
        <v>37</v>
      </c>
      <c r="C17" s="2"/>
      <c r="D17" s="2"/>
      <c r="E17" s="2" t="s">
        <v>2</v>
      </c>
      <c r="F17" s="2"/>
      <c r="G17" s="2"/>
      <c r="H17" s="23" t="s">
        <v>3</v>
      </c>
      <c r="I17" s="7" t="s">
        <v>39</v>
      </c>
      <c r="J17" s="2" t="s">
        <v>2</v>
      </c>
      <c r="K17" s="20">
        <v>12</v>
      </c>
      <c r="L17" s="6" t="s">
        <v>4</v>
      </c>
      <c r="M17" s="38" t="s">
        <v>4</v>
      </c>
      <c r="N17" s="38" t="s">
        <v>4</v>
      </c>
      <c r="O17" s="38"/>
    </row>
    <row r="18" spans="1:17" x14ac:dyDescent="0.25">
      <c r="A18" s="4">
        <v>46142</v>
      </c>
      <c r="B18" s="1" t="s">
        <v>37</v>
      </c>
      <c r="C18" s="2"/>
      <c r="D18" s="2" t="s">
        <v>1</v>
      </c>
      <c r="E18" s="2"/>
      <c r="F18" s="2"/>
      <c r="G18" s="2"/>
      <c r="H18" s="23"/>
      <c r="I18" s="7" t="s">
        <v>4</v>
      </c>
      <c r="J18" s="2" t="s">
        <v>1</v>
      </c>
      <c r="K18" s="20" t="s">
        <v>4</v>
      </c>
      <c r="L18" s="6" t="s">
        <v>43</v>
      </c>
      <c r="M18" s="38">
        <v>5</v>
      </c>
      <c r="N18" s="38">
        <v>4</v>
      </c>
      <c r="O18" s="38"/>
    </row>
    <row r="19" spans="1:17" ht="15.75" thickBot="1" x14ac:dyDescent="0.3">
      <c r="A19" s="4"/>
      <c r="B19" s="1"/>
      <c r="C19" s="2"/>
      <c r="D19" s="2"/>
      <c r="E19" s="2"/>
      <c r="F19" s="2"/>
      <c r="G19" s="2"/>
      <c r="H19" s="23"/>
      <c r="I19" s="7" t="s">
        <v>4</v>
      </c>
      <c r="J19" s="2" t="s">
        <v>4</v>
      </c>
      <c r="K19" s="6" t="s">
        <v>4</v>
      </c>
      <c r="L19" s="6"/>
      <c r="M19" s="38"/>
      <c r="N19" s="38"/>
      <c r="O19" s="38"/>
    </row>
    <row r="20" spans="1:17" ht="15.75" thickBot="1" x14ac:dyDescent="0.3">
      <c r="A20" s="58" t="s">
        <v>7</v>
      </c>
      <c r="B20" s="59"/>
      <c r="C20" s="59"/>
      <c r="D20" s="59"/>
      <c r="E20" s="59"/>
      <c r="F20" s="59"/>
      <c r="G20" s="59"/>
      <c r="H20" s="59"/>
      <c r="I20" s="44"/>
      <c r="J20" s="44"/>
      <c r="K20" s="45"/>
      <c r="L20" s="46" t="s">
        <v>35</v>
      </c>
      <c r="M20" s="52"/>
      <c r="N20" s="6"/>
      <c r="O20" s="38"/>
      <c r="P20" s="38"/>
      <c r="Q20" s="38"/>
    </row>
    <row r="21" spans="1:17" s="37" customFormat="1" ht="33" customHeight="1" thickBot="1" x14ac:dyDescent="0.3">
      <c r="A21" s="33"/>
      <c r="B21" s="34"/>
      <c r="C21" s="35"/>
      <c r="D21" s="35"/>
      <c r="E21" s="35"/>
      <c r="F21" s="35"/>
      <c r="G21" s="35"/>
      <c r="H21" s="36"/>
      <c r="I21" s="47"/>
      <c r="J21" s="48"/>
      <c r="K21" s="42" t="s">
        <v>36</v>
      </c>
      <c r="L21" s="49" t="s">
        <v>32</v>
      </c>
      <c r="M21" s="50" t="s">
        <v>34</v>
      </c>
      <c r="N21" s="39" t="s">
        <v>25</v>
      </c>
      <c r="O21" s="40" t="s">
        <v>23</v>
      </c>
      <c r="P21" s="41" t="s">
        <v>33</v>
      </c>
    </row>
    <row r="22" spans="1:17" x14ac:dyDescent="0.25">
      <c r="A22" s="4"/>
      <c r="B22" s="1"/>
      <c r="C22" s="2"/>
      <c r="D22" s="2"/>
      <c r="E22" s="2"/>
      <c r="F22" s="2"/>
      <c r="G22" s="2"/>
      <c r="H22" s="23"/>
      <c r="I22" s="7"/>
      <c r="J22" s="2"/>
      <c r="K22" s="20"/>
      <c r="L22" s="43"/>
      <c r="M22" s="51"/>
      <c r="N22" s="6"/>
      <c r="O22" s="38">
        <f>SUM(O24:O74)</f>
        <v>40</v>
      </c>
      <c r="P22" s="38">
        <f>SUM(P24:P74)</f>
        <v>28</v>
      </c>
      <c r="Q22" s="55" t="s">
        <v>26</v>
      </c>
    </row>
    <row r="23" spans="1:17" x14ac:dyDescent="0.25">
      <c r="A23" s="4">
        <f t="shared" ref="A23" si="0">A18+7</f>
        <v>46149</v>
      </c>
      <c r="B23" s="1" t="str">
        <f t="shared" ref="B23:B74" si="1">TEXT(A23,"dddd")</f>
        <v>Thursday</v>
      </c>
      <c r="C23" s="2"/>
      <c r="D23" s="2"/>
      <c r="E23" s="2"/>
      <c r="F23" s="2"/>
      <c r="G23" s="2"/>
      <c r="H23" s="23"/>
      <c r="I23" s="7" t="str">
        <f>IF(AND(D23="F&amp;GP",OR(E23="Community",F23="Estate Management",G23="Highways")),"F&amp;GP followed by ",IF(OR(G23="Highways",AND(C23="",D23="",F23="",E23="")),"",IF(H23="","",IF(AND(H23="Planning",J23&lt;&gt;""),"Planning &amp; Highways (Planning only), followed by ",""))))</f>
        <v/>
      </c>
      <c r="J23" s="2" t="str">
        <f t="shared" ref="J23:J64" si="2">IF(G23&lt;&gt;"","Planning &amp; Highways (Both)",IF(AND(H23&lt;&gt;"",C23="",D23="",F23="",E23=""),"Planning &amp; Highways (Planning only)",IF(AND(D23="F&amp;GP",OR(E23="Community",F23="Estate Management",G23="Highways")),C23&amp;E23&amp;F23,C23&amp;D23&amp;E23&amp;F23)))</f>
        <v/>
      </c>
      <c r="K23" s="20" t="str" cm="1">
        <f t="array" ref="K23">IF(E23&lt;&gt;"",($A23-(_xlfn.XLOOKUP(TRUE,E$1:E22&lt;&gt;"",$A$1:$A22,,,-1)))/7,IF(F23&lt;&gt;"",($A23-(_xlfn.XLOOKUP(TRUE,F$1:F22&lt;&gt;"",$A$1:$A22,,,-1)))/7,IF(G23&lt;&gt;"",($A23-(_xlfn.XLOOKUP(TRUE,G$1:G22&lt;&gt;"",$A$1:$A22,,,-1)))/7,"")))</f>
        <v/>
      </c>
      <c r="L23" s="43" t="str" cm="1">
        <f t="array" ref="L23">IF(H23&lt;&gt;"",($A23-(_xlfn.XLOOKUP(TRUE,H$1:H22&lt;&gt;"",$A$1:$A22,,,-1)))/7,"")</f>
        <v/>
      </c>
      <c r="M23" s="51" t="str">
        <f t="shared" ref="M23:M74" si="3">IF(C23="","",IF(AND(DAY(A23)&gt;8,DAY(A23)&lt;16),"Y","N"))</f>
        <v/>
      </c>
      <c r="N23" s="6"/>
      <c r="O23" s="38"/>
      <c r="P23" s="38"/>
    </row>
    <row r="24" spans="1:17" x14ac:dyDescent="0.25">
      <c r="A24" s="4">
        <f>A23+7</f>
        <v>46156</v>
      </c>
      <c r="B24" s="1" t="str">
        <f t="shared" si="1"/>
        <v>Thursday</v>
      </c>
      <c r="C24" s="2" t="s">
        <v>16</v>
      </c>
      <c r="D24" s="2"/>
      <c r="E24" s="2"/>
      <c r="F24" s="2"/>
      <c r="G24" s="2"/>
      <c r="H24" s="23" t="s">
        <v>3</v>
      </c>
      <c r="I24" s="7" t="str">
        <f t="shared" ref="I24:I74" si="4">IF(AND(D24="F&amp;GP",OR(E24="Community",F24="Estate Management",G24="Highways")),"F&amp;GP followed by ",IF(OR(G24="Highways",AND(C24="",D24="",F24="",E24="")),"",IF(H24="","",IF(AND(H24="Planning",J24&lt;&gt;""),"Planning &amp; Highways (Planning only), followed by ",""))))</f>
        <v xml:space="preserve">Planning &amp; Highways (Planning only), followed by </v>
      </c>
      <c r="J24" s="2" t="str">
        <f t="shared" si="2"/>
        <v>Full (Annual)</v>
      </c>
      <c r="K24" s="20" t="str" cm="1">
        <f t="array" ref="K24">IF(E24&lt;&gt;"",($A24-(_xlfn.XLOOKUP(TRUE,E$1:E23&lt;&gt;"",$A$1:$A23,,,-1)))/7,IF(F24&lt;&gt;"",($A24-(_xlfn.XLOOKUP(TRUE,F$1:F23&lt;&gt;"",$A$1:$A23,,,-1)))/7,IF(G24&lt;&gt;"",($A24-(_xlfn.XLOOKUP(TRUE,G$1:G23&lt;&gt;"",$A$1:$A23,,,-1)))/7,"")))</f>
        <v/>
      </c>
      <c r="L24" s="43" cm="1">
        <f t="array" ref="L24">IF(H24&lt;&gt;"",($A24-(_xlfn.XLOOKUP(TRUE,H$1:H23&lt;&gt;"",$A$1:$A23,,,-1)))/7,"")</f>
        <v>3</v>
      </c>
      <c r="M24" s="51" t="str">
        <f t="shared" si="3"/>
        <v>Y</v>
      </c>
      <c r="N24" s="6" t="str">
        <f t="shared" ref="N24:N74" si="5">IF(MONTH(A24)&lt;&gt;MONTH(A25),TEXT(A24,"mmmm"),"")</f>
        <v/>
      </c>
      <c r="O24" s="38" t="str">
        <f>IF(MONTH(A24)&lt;&gt;MONTH(A25),COUNTIF(C$23:F24,"&lt;&gt;")+COUNTIF(H$23:H24,"&lt;&gt;")-SUM(O$23:O23),"")</f>
        <v/>
      </c>
      <c r="P24" s="38" t="str">
        <f>IF(MONTH(A24)&lt;&gt;MONTH(A25),COUNTIF(J$23:J24,"&lt;&gt;")-COUNTBLANK(J$23:J24)-SUM(P$23:P23),"")</f>
        <v/>
      </c>
    </row>
    <row r="25" spans="1:17" x14ac:dyDescent="0.25">
      <c r="A25" s="4">
        <f t="shared" ref="A25:A74" si="6">A24+7</f>
        <v>46163</v>
      </c>
      <c r="B25" s="1" t="str">
        <f t="shared" si="1"/>
        <v>Thursday</v>
      </c>
      <c r="C25" s="2"/>
      <c r="D25" s="2"/>
      <c r="E25" s="2"/>
      <c r="F25" s="2"/>
      <c r="G25" s="2"/>
      <c r="H25" s="23"/>
      <c r="I25" s="7" t="str">
        <f t="shared" si="4"/>
        <v/>
      </c>
      <c r="J25" s="2" t="str">
        <f t="shared" si="2"/>
        <v/>
      </c>
      <c r="K25" s="20" t="str" cm="1">
        <f t="array" ref="K25">IF(E25&lt;&gt;"",($A25-(_xlfn.XLOOKUP(TRUE,E$1:E24&lt;&gt;"",$A$1:$A24,,,-1)))/7,IF(F25&lt;&gt;"",($A25-(_xlfn.XLOOKUP(TRUE,F$1:F24&lt;&gt;"",$A$1:$A24,,,-1)))/7,IF(G25&lt;&gt;"",($A25-(_xlfn.XLOOKUP(TRUE,G$1:G24&lt;&gt;"",$A$1:$A24,,,-1)))/7,"")))</f>
        <v/>
      </c>
      <c r="L25" s="43" t="str" cm="1">
        <f t="array" ref="L25">IF(H25&lt;&gt;"",($A25-(_xlfn.XLOOKUP(TRUE,H$1:H24&lt;&gt;"",$A$1:$A24,,,-1)))/7,"")</f>
        <v/>
      </c>
      <c r="M25" s="51" t="str">
        <f t="shared" si="3"/>
        <v/>
      </c>
      <c r="N25" s="6" t="str">
        <f t="shared" si="5"/>
        <v/>
      </c>
      <c r="O25" s="38" t="str">
        <f>IF(MONTH(A25)&lt;&gt;MONTH(A26),COUNTIF(C$23:F25,"&lt;&gt;")+COUNTIF(H$23:H25,"&lt;&gt;")-SUM(O$23:O24),"")</f>
        <v/>
      </c>
      <c r="P25" s="38" t="str">
        <f>IF(MONTH(A25)&lt;&gt;MONTH(A26),COUNTIF(J$23:J25,"&lt;&gt;")-COUNTBLANK(J$23:J25)-SUM(P$23:P24),"")</f>
        <v/>
      </c>
    </row>
    <row r="26" spans="1:17" x14ac:dyDescent="0.25">
      <c r="A26" s="4">
        <f t="shared" si="6"/>
        <v>46170</v>
      </c>
      <c r="B26" s="1" t="str">
        <f t="shared" si="1"/>
        <v>Thursday</v>
      </c>
      <c r="C26" s="2"/>
      <c r="D26" s="2" t="s">
        <v>1</v>
      </c>
      <c r="E26" s="2" t="s">
        <v>2</v>
      </c>
      <c r="F26" s="2"/>
      <c r="G26" s="2"/>
      <c r="H26" s="23"/>
      <c r="I26" s="7" t="str">
        <f t="shared" si="4"/>
        <v xml:space="preserve">F&amp;GP followed by </v>
      </c>
      <c r="J26" s="2" t="str">
        <f t="shared" si="2"/>
        <v>Community</v>
      </c>
      <c r="K26" s="20" cm="1">
        <f t="array" ref="K26">IF(E26&lt;&gt;"",($A26-(_xlfn.XLOOKUP(TRUE,E$1:E25&lt;&gt;"",$A$1:$A25,,,-1)))/7,IF(F26&lt;&gt;"",($A26-(_xlfn.XLOOKUP(TRUE,F$1:F25&lt;&gt;"",$A$1:$A25,,,-1)))/7,IF(G26&lt;&gt;"",($A26-(_xlfn.XLOOKUP(TRUE,G$1:G25&lt;&gt;"",$A$1:$A25,,,-1)))/7,"")))</f>
        <v>5</v>
      </c>
      <c r="L26" s="43" t="str" cm="1">
        <f t="array" ref="L26">IF(H26&lt;&gt;"",($A26-(_xlfn.XLOOKUP(TRUE,H$1:H25&lt;&gt;"",$A$1:$A25,,,-1)))/7,"")</f>
        <v/>
      </c>
      <c r="M26" s="51" t="str">
        <f t="shared" si="3"/>
        <v/>
      </c>
      <c r="N26" s="6" t="str">
        <f t="shared" si="5"/>
        <v>May</v>
      </c>
      <c r="O26" s="38">
        <f>IF(MONTH(A26)&lt;&gt;MONTH(A27),COUNTIF(C$23:F26,"&lt;&gt;")+COUNTIF(H$23:H26,"&lt;&gt;")-SUM(O$23:O25),"")</f>
        <v>4</v>
      </c>
      <c r="P26" s="38">
        <f>IF(MONTH(A26)&lt;&gt;MONTH(A27),COUNTIF(J$23:J26,"&lt;&gt;")-COUNTBLANK(J$23:J26)-SUM(P$23:P25),"")</f>
        <v>2</v>
      </c>
    </row>
    <row r="27" spans="1:17" x14ac:dyDescent="0.25">
      <c r="A27" s="4">
        <f t="shared" si="6"/>
        <v>46177</v>
      </c>
      <c r="B27" s="1" t="str">
        <f t="shared" si="1"/>
        <v>Thursday</v>
      </c>
      <c r="C27" s="2"/>
      <c r="D27" s="2"/>
      <c r="E27" s="2"/>
      <c r="F27" s="2"/>
      <c r="G27" s="2"/>
      <c r="H27" s="23" t="s">
        <v>3</v>
      </c>
      <c r="I27" s="7" t="str">
        <f t="shared" si="4"/>
        <v/>
      </c>
      <c r="J27" s="2" t="str">
        <f t="shared" si="2"/>
        <v>Planning &amp; Highways (Planning only)</v>
      </c>
      <c r="K27" s="20" t="str" cm="1">
        <f t="array" ref="K27">IF(E27&lt;&gt;"",($A27-(_xlfn.XLOOKUP(TRUE,E$1:E26&lt;&gt;"",$A$1:$A26,,,-1)))/7,IF(F27&lt;&gt;"",($A27-(_xlfn.XLOOKUP(TRUE,F$1:F26&lt;&gt;"",$A$1:$A26,,,-1)))/7,IF(G27&lt;&gt;"",($A27-(_xlfn.XLOOKUP(TRUE,G$1:G26&lt;&gt;"",$A$1:$A26,,,-1)))/7,"")))</f>
        <v/>
      </c>
      <c r="L27" s="43" cm="1">
        <f t="array" ref="L27">IF(H27&lt;&gt;"",($A27-(_xlfn.XLOOKUP(TRUE,H$1:H26&lt;&gt;"",$A$1:$A26,,,-1)))/7,"")</f>
        <v>3</v>
      </c>
      <c r="M27" s="51" t="str">
        <f t="shared" si="3"/>
        <v/>
      </c>
      <c r="N27" s="6" t="str">
        <f t="shared" si="5"/>
        <v/>
      </c>
      <c r="O27" s="38" t="str">
        <f>IF(MONTH(A27)&lt;&gt;MONTH(A28),COUNTIF(C$23:F27,"&lt;&gt;")+COUNTIF(H$23:H27,"&lt;&gt;")-SUM(O$23:O26),"")</f>
        <v/>
      </c>
      <c r="P27" s="38" t="str">
        <f>IF(MONTH(A27)&lt;&gt;MONTH(A28),COUNTIF(J$23:J27,"&lt;&gt;")-COUNTBLANK(J$23:J27)-SUM(P$23:P26),"")</f>
        <v/>
      </c>
    </row>
    <row r="28" spans="1:17" x14ac:dyDescent="0.25">
      <c r="A28" s="4">
        <f t="shared" si="6"/>
        <v>46184</v>
      </c>
      <c r="B28" s="1" t="str">
        <f t="shared" si="1"/>
        <v>Thursday</v>
      </c>
      <c r="C28" s="2" t="s">
        <v>22</v>
      </c>
      <c r="D28" s="2"/>
      <c r="E28" s="2"/>
      <c r="F28" s="2"/>
      <c r="G28" s="2"/>
      <c r="H28" s="23"/>
      <c r="I28" s="7" t="str">
        <f t="shared" si="4"/>
        <v/>
      </c>
      <c r="J28" s="2" t="str">
        <f t="shared" si="2"/>
        <v>Full (Approval of Accounts)</v>
      </c>
      <c r="K28" s="20" t="str" cm="1">
        <f t="array" ref="K28">IF(E28&lt;&gt;"",($A28-(_xlfn.XLOOKUP(TRUE,E$1:E27&lt;&gt;"",$A$1:$A27,,,-1)))/7,IF(F28&lt;&gt;"",($A28-(_xlfn.XLOOKUP(TRUE,F$1:F27&lt;&gt;"",$A$1:$A27,,,-1)))/7,IF(G28&lt;&gt;"",($A28-(_xlfn.XLOOKUP(TRUE,G$1:G27&lt;&gt;"",$A$1:$A27,,,-1)))/7,"")))</f>
        <v/>
      </c>
      <c r="L28" s="43" t="str" cm="1">
        <f t="array" ref="L28">IF(H28&lt;&gt;"",($A28-(_xlfn.XLOOKUP(TRUE,H$1:H27&lt;&gt;"",$A$1:$A27,,,-1)))/7,"")</f>
        <v/>
      </c>
      <c r="M28" s="51" t="str">
        <f t="shared" si="3"/>
        <v>Y</v>
      </c>
      <c r="N28" s="6" t="str">
        <f t="shared" si="5"/>
        <v/>
      </c>
      <c r="O28" s="38" t="str">
        <f>IF(MONTH(A28)&lt;&gt;MONTH(A29),COUNTIF(C$23:F28,"&lt;&gt;")+COUNTIF(H$23:H28,"&lt;&gt;")-SUM(O$23:O27),"")</f>
        <v/>
      </c>
      <c r="P28" s="38" t="str">
        <f>IF(MONTH(A28)&lt;&gt;MONTH(A29),COUNTIF(J$23:J28,"&lt;&gt;")-COUNTBLANK(J$23:J28)-SUM(P$23:P27),"")</f>
        <v/>
      </c>
    </row>
    <row r="29" spans="1:17" x14ac:dyDescent="0.25">
      <c r="A29" s="4">
        <f t="shared" si="6"/>
        <v>46191</v>
      </c>
      <c r="B29" s="1" t="str">
        <f t="shared" si="1"/>
        <v>Thursday</v>
      </c>
      <c r="C29" s="2"/>
      <c r="D29" s="2"/>
      <c r="E29" s="2"/>
      <c r="F29" s="2"/>
      <c r="G29" s="2"/>
      <c r="H29" s="23"/>
      <c r="I29" s="7" t="str">
        <f t="shared" si="4"/>
        <v/>
      </c>
      <c r="J29" s="2" t="str">
        <f t="shared" si="2"/>
        <v/>
      </c>
      <c r="K29" s="20" t="str" cm="1">
        <f t="array" ref="K29">IF(E29&lt;&gt;"",($A29-(_xlfn.XLOOKUP(TRUE,E$1:E28&lt;&gt;"",$A$1:$A28,,,-1)))/7,IF(F29&lt;&gt;"",($A29-(_xlfn.XLOOKUP(TRUE,F$1:F28&lt;&gt;"",$A$1:$A28,,,-1)))/7,IF(G29&lt;&gt;"",($A29-(_xlfn.XLOOKUP(TRUE,G$1:G28&lt;&gt;"",$A$1:$A28,,,-1)))/7,"")))</f>
        <v/>
      </c>
      <c r="L29" s="43" t="str" cm="1">
        <f t="array" ref="L29">IF(H29&lt;&gt;"",($A29-(_xlfn.XLOOKUP(TRUE,H$1:H28&lt;&gt;"",$A$1:$A28,,,-1)))/7,"")</f>
        <v/>
      </c>
      <c r="M29" s="51" t="str">
        <f t="shared" si="3"/>
        <v/>
      </c>
      <c r="N29" s="6" t="str">
        <f t="shared" si="5"/>
        <v/>
      </c>
      <c r="O29" s="38" t="str">
        <f>IF(MONTH(A29)&lt;&gt;MONTH(A30),COUNTIF(C$23:F29,"&lt;&gt;")+COUNTIF(H$23:H29,"&lt;&gt;")-SUM(O$23:O28),"")</f>
        <v/>
      </c>
      <c r="P29" s="38" t="str">
        <f>IF(MONTH(A29)&lt;&gt;MONTH(A30),COUNTIF(J$23:J29,"&lt;&gt;")-COUNTBLANK(J$23:J29)-SUM(P$23:P28),"")</f>
        <v/>
      </c>
    </row>
    <row r="30" spans="1:17" x14ac:dyDescent="0.25">
      <c r="A30" s="4">
        <f t="shared" si="6"/>
        <v>46198</v>
      </c>
      <c r="B30" s="1" t="str">
        <f t="shared" si="1"/>
        <v>Thursday</v>
      </c>
      <c r="C30" s="2"/>
      <c r="D30" s="2"/>
      <c r="E30" s="2"/>
      <c r="F30" s="2"/>
      <c r="G30" s="2" t="s">
        <v>17</v>
      </c>
      <c r="H30" s="23" t="s">
        <v>3</v>
      </c>
      <c r="I30" s="7" t="str">
        <f t="shared" si="4"/>
        <v/>
      </c>
      <c r="J30" s="2" t="str">
        <f t="shared" si="2"/>
        <v>Planning &amp; Highways (Both)</v>
      </c>
      <c r="K30" s="20" cm="1">
        <f t="array" ref="K30">IF(E30&lt;&gt;"",($A30-(_xlfn.XLOOKUP(TRUE,E$1:E29&lt;&gt;"",$A$1:$A29,,,-1)))/7,IF(F30&lt;&gt;"",($A30-(_xlfn.XLOOKUP(TRUE,F$1:F29&lt;&gt;"",$A$1:$A29,,,-1)))/7,IF(G30&lt;&gt;"",($A30-(_xlfn.XLOOKUP(TRUE,G$1:G29&lt;&gt;"",$A$1:$A29,,,-1)))/7,"")))</f>
        <v>12</v>
      </c>
      <c r="L30" s="43" cm="1">
        <f t="array" ref="L30">IF(H30&lt;&gt;"",($A30-(_xlfn.XLOOKUP(TRUE,H$1:H29&lt;&gt;"",$A$1:$A29,,,-1)))/7,"")</f>
        <v>3</v>
      </c>
      <c r="M30" s="51" t="str">
        <f t="shared" si="3"/>
        <v/>
      </c>
      <c r="N30" s="6" t="str">
        <f t="shared" si="5"/>
        <v>June</v>
      </c>
      <c r="O30" s="38">
        <f>IF(MONTH(A30)&lt;&gt;MONTH(A31),COUNTIF(C$23:F30,"&lt;&gt;")+COUNTIF(H$23:H30,"&lt;&gt;")-SUM(O$23:O29),"")</f>
        <v>3</v>
      </c>
      <c r="P30" s="38">
        <f>IF(MONTH(A30)&lt;&gt;MONTH(A31),COUNTIF(J$23:J30,"&lt;&gt;")-COUNTBLANK(J$23:J30)-SUM(P$23:P29),"")</f>
        <v>3</v>
      </c>
    </row>
    <row r="31" spans="1:17" x14ac:dyDescent="0.25">
      <c r="A31" s="4">
        <f t="shared" si="6"/>
        <v>46205</v>
      </c>
      <c r="B31" s="1" t="str">
        <f t="shared" si="1"/>
        <v>Thursday</v>
      </c>
      <c r="C31" s="2"/>
      <c r="D31" s="2"/>
      <c r="E31" s="2"/>
      <c r="F31" s="2"/>
      <c r="G31" s="2"/>
      <c r="H31" s="23"/>
      <c r="I31" s="7" t="str">
        <f t="shared" si="4"/>
        <v/>
      </c>
      <c r="J31" s="2" t="str">
        <f t="shared" si="2"/>
        <v/>
      </c>
      <c r="K31" s="20" t="str" cm="1">
        <f t="array" ref="K31">IF(E31&lt;&gt;"",($A31-(_xlfn.XLOOKUP(TRUE,E$1:E30&lt;&gt;"",$A$1:$A30,,,-1)))/7,IF(F31&lt;&gt;"",($A31-(_xlfn.XLOOKUP(TRUE,F$1:F30&lt;&gt;"",$A$1:$A30,,,-1)))/7,IF(G31&lt;&gt;"",($A31-(_xlfn.XLOOKUP(TRUE,G$1:G30&lt;&gt;"",$A$1:$A30,,,-1)))/7,"")))</f>
        <v/>
      </c>
      <c r="L31" s="43" t="str" cm="1">
        <f t="array" ref="L31">IF(H31&lt;&gt;"",($A31-(_xlfn.XLOOKUP(TRUE,H$1:H30&lt;&gt;"",$A$1:$A30,,,-1)))/7,"")</f>
        <v/>
      </c>
      <c r="M31" s="51" t="str">
        <f t="shared" si="3"/>
        <v/>
      </c>
      <c r="N31" s="6" t="str">
        <f t="shared" si="5"/>
        <v/>
      </c>
      <c r="O31" s="38" t="str">
        <f>IF(MONTH(A31)&lt;&gt;MONTH(A32),COUNTIF(C$23:F31,"&lt;&gt;")+COUNTIF(H$23:H31,"&lt;&gt;")-SUM(O$23:O30),"")</f>
        <v/>
      </c>
      <c r="P31" s="38" t="str">
        <f>IF(MONTH(A31)&lt;&gt;MONTH(A32),COUNTIF(J$23:J31,"&lt;&gt;")-COUNTBLANK(J$23:J31)-SUM(P$23:P30),"")</f>
        <v/>
      </c>
    </row>
    <row r="32" spans="1:17" x14ac:dyDescent="0.25">
      <c r="A32" s="4">
        <f t="shared" si="6"/>
        <v>46212</v>
      </c>
      <c r="B32" s="1" t="str">
        <f t="shared" si="1"/>
        <v>Thursday</v>
      </c>
      <c r="C32" s="2"/>
      <c r="D32" s="2"/>
      <c r="E32" s="2"/>
      <c r="F32" s="2" t="s">
        <v>27</v>
      </c>
      <c r="G32" s="2"/>
      <c r="H32" s="23"/>
      <c r="I32" s="7" t="str">
        <f t="shared" si="4"/>
        <v/>
      </c>
      <c r="J32" s="2" t="str">
        <f t="shared" si="2"/>
        <v>Estate Management</v>
      </c>
      <c r="K32" s="20" cm="1">
        <f t="array" ref="K32">IF(E32&lt;&gt;"",($A32-(_xlfn.XLOOKUP(TRUE,E$1:E31&lt;&gt;"",$A$1:$A31,,,-1)))/7,IF(F32&lt;&gt;"",($A32-(_xlfn.XLOOKUP(TRUE,F$1:F31&lt;&gt;"",$A$1:$A31,,,-1)))/7,IF(G32&lt;&gt;"",($A32-(_xlfn.XLOOKUP(TRUE,G$1:G31&lt;&gt;"",$A$1:$A31,,,-1)))/7,"")))</f>
        <v>12</v>
      </c>
      <c r="L32" s="43" t="str" cm="1">
        <f t="array" ref="L32">IF(H32&lt;&gt;"",($A32-(_xlfn.XLOOKUP(TRUE,H$1:H31&lt;&gt;"",$A$1:$A31,,,-1)))/7,"")</f>
        <v/>
      </c>
      <c r="M32" s="51" t="str">
        <f t="shared" si="3"/>
        <v/>
      </c>
      <c r="N32" s="6" t="str">
        <f t="shared" si="5"/>
        <v/>
      </c>
      <c r="O32" s="38" t="str">
        <f>IF(MONTH(A32)&lt;&gt;MONTH(A33),COUNTIF(C$23:F32,"&lt;&gt;")+COUNTIF(H$23:H32,"&lt;&gt;")-SUM(O$23:O31),"")</f>
        <v/>
      </c>
      <c r="P32" s="38" t="str">
        <f>IF(MONTH(A32)&lt;&gt;MONTH(A33),COUNTIF(J$23:J32,"&lt;&gt;")-COUNTBLANK(J$23:J32)-SUM(P$23:P31),"")</f>
        <v/>
      </c>
    </row>
    <row r="33" spans="1:16" x14ac:dyDescent="0.25">
      <c r="A33" s="4">
        <f t="shared" si="6"/>
        <v>46219</v>
      </c>
      <c r="B33" s="1" t="str">
        <f t="shared" si="1"/>
        <v>Thursday</v>
      </c>
      <c r="C33" s="2"/>
      <c r="D33" s="2" t="s">
        <v>1</v>
      </c>
      <c r="E33" s="2"/>
      <c r="F33" s="2"/>
      <c r="G33" s="2"/>
      <c r="H33" s="23" t="s">
        <v>3</v>
      </c>
      <c r="I33" s="7" t="str">
        <f t="shared" si="4"/>
        <v xml:space="preserve">Planning &amp; Highways (Planning only), followed by </v>
      </c>
      <c r="J33" s="2" t="str">
        <f t="shared" si="2"/>
        <v>F&amp;GP</v>
      </c>
      <c r="K33" s="20" t="str" cm="1">
        <f t="array" ref="K33">IF(E33&lt;&gt;"",($A33-(_xlfn.XLOOKUP(TRUE,E$1:E32&lt;&gt;"",$A$1:$A32,,,-1)))/7,IF(F33&lt;&gt;"",($A33-(_xlfn.XLOOKUP(TRUE,F$1:F32&lt;&gt;"",$A$1:$A32,,,-1)))/7,IF(G33&lt;&gt;"",($A33-(_xlfn.XLOOKUP(TRUE,G$1:G32&lt;&gt;"",$A$1:$A32,,,-1)))/7,"")))</f>
        <v/>
      </c>
      <c r="L33" s="43" cm="1">
        <f t="array" ref="L33">IF(H33&lt;&gt;"",($A33-(_xlfn.XLOOKUP(TRUE,H$1:H32&lt;&gt;"",$A$1:$A32,,,-1)))/7,"")</f>
        <v>3</v>
      </c>
      <c r="M33" s="51" t="str">
        <f t="shared" si="3"/>
        <v/>
      </c>
      <c r="N33" s="6" t="str">
        <f t="shared" si="5"/>
        <v/>
      </c>
      <c r="O33" s="38" t="str">
        <f>IF(MONTH(A33)&lt;&gt;MONTH(A34),COUNTIF(C$23:F33,"&lt;&gt;")+COUNTIF(H$23:H33,"&lt;&gt;")-SUM(O$23:O32),"")</f>
        <v/>
      </c>
      <c r="P33" s="38" t="str">
        <f>IF(MONTH(A33)&lt;&gt;MONTH(A34),COUNTIF(J$23:J33,"&lt;&gt;")-COUNTBLANK(J$23:J33)-SUM(P$23:P32),"")</f>
        <v/>
      </c>
    </row>
    <row r="34" spans="1:16" x14ac:dyDescent="0.25">
      <c r="A34" s="4">
        <f t="shared" si="6"/>
        <v>46226</v>
      </c>
      <c r="B34" s="1" t="str">
        <f t="shared" si="1"/>
        <v>Thursday</v>
      </c>
      <c r="C34" s="2"/>
      <c r="D34" s="2"/>
      <c r="E34" s="2"/>
      <c r="F34" s="2"/>
      <c r="G34" s="2"/>
      <c r="H34" s="23"/>
      <c r="I34" s="7" t="str">
        <f t="shared" si="4"/>
        <v/>
      </c>
      <c r="J34" s="2" t="str">
        <f t="shared" si="2"/>
        <v/>
      </c>
      <c r="K34" s="20" t="str" cm="1">
        <f t="array" ref="K34">IF(E34&lt;&gt;"",($A34-(_xlfn.XLOOKUP(TRUE,E$1:E33&lt;&gt;"",$A$1:$A33,,,-1)))/7,IF(F34&lt;&gt;"",($A34-(_xlfn.XLOOKUP(TRUE,F$1:F33&lt;&gt;"",$A$1:$A33,,,-1)))/7,IF(G34&lt;&gt;"",($A34-(_xlfn.XLOOKUP(TRUE,G$1:G33&lt;&gt;"",$A$1:$A33,,,-1)))/7,"")))</f>
        <v/>
      </c>
      <c r="L34" s="43" t="str" cm="1">
        <f t="array" ref="L34">IF(H34&lt;&gt;"",($A34-(_xlfn.XLOOKUP(TRUE,H$1:H33&lt;&gt;"",$A$1:$A33,,,-1)))/7,"")</f>
        <v/>
      </c>
      <c r="M34" s="51" t="str">
        <f t="shared" si="3"/>
        <v/>
      </c>
      <c r="N34" s="6" t="str">
        <f t="shared" si="5"/>
        <v/>
      </c>
      <c r="O34" s="38" t="str">
        <f>IF(MONTH(A34)&lt;&gt;MONTH(A35),COUNTIF(C$23:F34,"&lt;&gt;")+COUNTIF(H$23:H34,"&lt;&gt;")-SUM(O$23:O33),"")</f>
        <v/>
      </c>
      <c r="P34" s="38" t="str">
        <f>IF(MONTH(A34)&lt;&gt;MONTH(A35),COUNTIF(J$23:J34,"&lt;&gt;")-COUNTBLANK(J$23:J34)-SUM(P$23:P33),"")</f>
        <v/>
      </c>
    </row>
    <row r="35" spans="1:16" x14ac:dyDescent="0.25">
      <c r="A35" s="4">
        <f t="shared" si="6"/>
        <v>46233</v>
      </c>
      <c r="B35" s="1" t="str">
        <f t="shared" si="1"/>
        <v>Thursday</v>
      </c>
      <c r="C35" s="2" t="s">
        <v>0</v>
      </c>
      <c r="D35" s="2"/>
      <c r="E35" s="2"/>
      <c r="F35" s="2"/>
      <c r="G35" s="2"/>
      <c r="H35" s="23"/>
      <c r="I35" s="7" t="str">
        <f t="shared" si="4"/>
        <v/>
      </c>
      <c r="J35" s="2" t="str">
        <f t="shared" si="2"/>
        <v>Full</v>
      </c>
      <c r="K35" s="20" t="str" cm="1">
        <f t="array" ref="K35">IF(E35&lt;&gt;"",($A35-(_xlfn.XLOOKUP(TRUE,E$1:E34&lt;&gt;"",$A$1:$A34,,,-1)))/7,IF(F35&lt;&gt;"",($A35-(_xlfn.XLOOKUP(TRUE,F$1:F34&lt;&gt;"",$A$1:$A34,,,-1)))/7,IF(G35&lt;&gt;"",($A35-(_xlfn.XLOOKUP(TRUE,G$1:G34&lt;&gt;"",$A$1:$A34,,,-1)))/7,"")))</f>
        <v/>
      </c>
      <c r="L35" s="43" t="str" cm="1">
        <f t="array" ref="L35">IF(H35&lt;&gt;"",($A35-(_xlfn.XLOOKUP(TRUE,H$1:H34&lt;&gt;"",$A$1:$A34,,,-1)))/7,"")</f>
        <v/>
      </c>
      <c r="M35" s="51" t="str">
        <f t="shared" si="3"/>
        <v>N</v>
      </c>
      <c r="N35" s="6" t="str">
        <f t="shared" si="5"/>
        <v>July</v>
      </c>
      <c r="O35" s="38">
        <f>IF(MONTH(A35)&lt;&gt;MONTH(A36),COUNTIF(C$23:F35,"&lt;&gt;")+COUNTIF(H$23:H35,"&lt;&gt;")-SUM(O$23:O34),"")</f>
        <v>4</v>
      </c>
      <c r="P35" s="38">
        <f>IF(MONTH(A35)&lt;&gt;MONTH(A36),COUNTIF(J$23:J35,"&lt;&gt;")-COUNTBLANK(J$23:J35)-SUM(P$23:P34),"")</f>
        <v>3</v>
      </c>
    </row>
    <row r="36" spans="1:16" x14ac:dyDescent="0.25">
      <c r="A36" s="4">
        <f t="shared" si="6"/>
        <v>46240</v>
      </c>
      <c r="B36" s="1" t="str">
        <f t="shared" si="1"/>
        <v>Thursday</v>
      </c>
      <c r="C36" s="2"/>
      <c r="D36" s="2"/>
      <c r="E36" s="2"/>
      <c r="F36" s="2"/>
      <c r="G36" s="2"/>
      <c r="H36" s="23" t="s">
        <v>3</v>
      </c>
      <c r="I36" s="7" t="str">
        <f t="shared" si="4"/>
        <v/>
      </c>
      <c r="J36" s="2" t="str">
        <f t="shared" si="2"/>
        <v>Planning &amp; Highways (Planning only)</v>
      </c>
      <c r="K36" s="20" t="str" cm="1">
        <f t="array" ref="K36">IF(E36&lt;&gt;"",($A36-(_xlfn.XLOOKUP(TRUE,E$1:E35&lt;&gt;"",$A$1:$A35,,,-1)))/7,IF(F36&lt;&gt;"",($A36-(_xlfn.XLOOKUP(TRUE,F$1:F35&lt;&gt;"",$A$1:$A35,,,-1)))/7,IF(G36&lt;&gt;"",($A36-(_xlfn.XLOOKUP(TRUE,G$1:G35&lt;&gt;"",$A$1:$A35,,,-1)))/7,"")))</f>
        <v/>
      </c>
      <c r="L36" s="43" cm="1">
        <f t="array" ref="L36">IF(H36&lt;&gt;"",($A36-(_xlfn.XLOOKUP(TRUE,H$1:H35&lt;&gt;"",$A$1:$A35,,,-1)))/7,"")</f>
        <v>3</v>
      </c>
      <c r="M36" s="51" t="str">
        <f t="shared" si="3"/>
        <v/>
      </c>
      <c r="N36" s="6" t="str">
        <f t="shared" si="5"/>
        <v/>
      </c>
      <c r="O36" s="38" t="str">
        <f>IF(MONTH(A36)&lt;&gt;MONTH(A37),COUNTIF(C$23:F36,"&lt;&gt;")+COUNTIF(H$23:H36,"&lt;&gt;")-SUM(O$23:O35),"")</f>
        <v/>
      </c>
      <c r="P36" s="38" t="str">
        <f>IF(MONTH(A36)&lt;&gt;MONTH(A37),COUNTIF(J$23:J36,"&lt;&gt;")-COUNTBLANK(J$23:J36)-SUM(P$23:P35),"")</f>
        <v/>
      </c>
    </row>
    <row r="37" spans="1:16" x14ac:dyDescent="0.25">
      <c r="A37" s="4">
        <f t="shared" si="6"/>
        <v>46247</v>
      </c>
      <c r="B37" s="1" t="str">
        <f t="shared" si="1"/>
        <v>Thursday</v>
      </c>
      <c r="C37" s="2"/>
      <c r="D37" s="2"/>
      <c r="E37" s="2"/>
      <c r="F37" s="2"/>
      <c r="G37" s="2"/>
      <c r="H37" s="23"/>
      <c r="I37" s="7" t="str">
        <f t="shared" si="4"/>
        <v/>
      </c>
      <c r="J37" s="2" t="str">
        <f t="shared" si="2"/>
        <v/>
      </c>
      <c r="K37" s="20" t="str" cm="1">
        <f t="array" ref="K37">IF(E37&lt;&gt;"",($A37-(_xlfn.XLOOKUP(TRUE,E$1:E36&lt;&gt;"",$A$1:$A36,,,-1)))/7,IF(F37&lt;&gt;"",($A37-(_xlfn.XLOOKUP(TRUE,F$1:F36&lt;&gt;"",$A$1:$A36,,,-1)))/7,IF(G37&lt;&gt;"",($A37-(_xlfn.XLOOKUP(TRUE,G$1:G36&lt;&gt;"",$A$1:$A36,,,-1)))/7,"")))</f>
        <v/>
      </c>
      <c r="L37" s="43" t="str" cm="1">
        <f t="array" ref="L37">IF(H37&lt;&gt;"",($A37-(_xlfn.XLOOKUP(TRUE,H$1:H36&lt;&gt;"",$A$1:$A36,,,-1)))/7,"")</f>
        <v/>
      </c>
      <c r="M37" s="51" t="str">
        <f t="shared" si="3"/>
        <v/>
      </c>
      <c r="N37" s="6" t="str">
        <f t="shared" si="5"/>
        <v/>
      </c>
      <c r="O37" s="38" t="str">
        <f>IF(MONTH(A37)&lt;&gt;MONTH(A38),COUNTIF(C$23:F37,"&lt;&gt;")+COUNTIF(H$23:H37,"&lt;&gt;")-SUM(O$23:O36),"")</f>
        <v/>
      </c>
      <c r="P37" s="38" t="str">
        <f>IF(MONTH(A37)&lt;&gt;MONTH(A38),COUNTIF(J$23:J37,"&lt;&gt;")-COUNTBLANK(J$23:J37)-SUM(P$23:P36),"")</f>
        <v/>
      </c>
    </row>
    <row r="38" spans="1:16" x14ac:dyDescent="0.25">
      <c r="A38" s="4">
        <f t="shared" si="6"/>
        <v>46254</v>
      </c>
      <c r="B38" s="1" t="str">
        <f t="shared" si="1"/>
        <v>Thursday</v>
      </c>
      <c r="C38" s="2"/>
      <c r="D38" s="2"/>
      <c r="E38" s="2"/>
      <c r="F38" s="2"/>
      <c r="G38" s="2"/>
      <c r="H38" s="23"/>
      <c r="I38" s="7" t="str">
        <f t="shared" si="4"/>
        <v/>
      </c>
      <c r="J38" s="2" t="str">
        <f t="shared" si="2"/>
        <v/>
      </c>
      <c r="K38" s="20" t="str" cm="1">
        <f t="array" ref="K38">IF(E38&lt;&gt;"",($A38-(_xlfn.XLOOKUP(TRUE,E$1:E37&lt;&gt;"",$A$1:$A37,,,-1)))/7,IF(F38&lt;&gt;"",($A38-(_xlfn.XLOOKUP(TRUE,F$1:F37&lt;&gt;"",$A$1:$A37,,,-1)))/7,IF(G38&lt;&gt;"",($A38-(_xlfn.XLOOKUP(TRUE,G$1:G37&lt;&gt;"",$A$1:$A37,,,-1)))/7,"")))</f>
        <v/>
      </c>
      <c r="L38" s="43" t="str" cm="1">
        <f t="array" ref="L38">IF(H38&lt;&gt;"",($A38-(_xlfn.XLOOKUP(TRUE,H$1:H37&lt;&gt;"",$A$1:$A37,,,-1)))/7,"")</f>
        <v/>
      </c>
      <c r="M38" s="51" t="str">
        <f t="shared" si="3"/>
        <v/>
      </c>
      <c r="N38" s="6" t="str">
        <f t="shared" si="5"/>
        <v/>
      </c>
      <c r="O38" s="38" t="str">
        <f>IF(MONTH(A38)&lt;&gt;MONTH(A39),COUNTIF(C$23:F38,"&lt;&gt;")+COUNTIF(H$23:H38,"&lt;&gt;")-SUM(O$23:O37),"")</f>
        <v/>
      </c>
      <c r="P38" s="38" t="str">
        <f>IF(MONTH(A38)&lt;&gt;MONTH(A39),COUNTIF(J$23:J38,"&lt;&gt;")-COUNTBLANK(J$23:J38)-SUM(P$23:P37),"")</f>
        <v/>
      </c>
    </row>
    <row r="39" spans="1:16" x14ac:dyDescent="0.25">
      <c r="A39" s="4">
        <f t="shared" si="6"/>
        <v>46261</v>
      </c>
      <c r="B39" s="1" t="str">
        <f t="shared" si="1"/>
        <v>Thursday</v>
      </c>
      <c r="C39" s="2"/>
      <c r="D39" s="2" t="s">
        <v>1</v>
      </c>
      <c r="E39" s="2"/>
      <c r="F39" s="2"/>
      <c r="G39" s="2"/>
      <c r="H39" s="23" t="s">
        <v>3</v>
      </c>
      <c r="I39" s="7" t="str">
        <f t="shared" si="4"/>
        <v xml:space="preserve">Planning &amp; Highways (Planning only), followed by </v>
      </c>
      <c r="J39" s="2" t="str">
        <f t="shared" si="2"/>
        <v>F&amp;GP</v>
      </c>
      <c r="K39" s="20" t="str" cm="1">
        <f t="array" ref="K39">IF(E39&lt;&gt;"",($A39-(_xlfn.XLOOKUP(TRUE,E$1:E38&lt;&gt;"",$A$1:$A38,,,-1)))/7,IF(F39&lt;&gt;"",($A39-(_xlfn.XLOOKUP(TRUE,F$1:F38&lt;&gt;"",$A$1:$A38,,,-1)))/7,IF(G39&lt;&gt;"",($A39-(_xlfn.XLOOKUP(TRUE,G$1:G38&lt;&gt;"",$A$1:$A38,,,-1)))/7,"")))</f>
        <v/>
      </c>
      <c r="L39" s="43" cm="1">
        <f t="array" ref="L39">IF(H39&lt;&gt;"",($A39-(_xlfn.XLOOKUP(TRUE,H$1:H38&lt;&gt;"",$A$1:$A38,,,-1)))/7,"")</f>
        <v>3</v>
      </c>
      <c r="M39" s="51" t="str">
        <f t="shared" si="3"/>
        <v/>
      </c>
      <c r="N39" s="6" t="str">
        <f t="shared" si="5"/>
        <v>August</v>
      </c>
      <c r="O39" s="38">
        <f>IF(MONTH(A39)&lt;&gt;MONTH(A40),COUNTIF(C$23:F39,"&lt;&gt;")+COUNTIF(H$23:H39,"&lt;&gt;")-SUM(O$23:O38),"")</f>
        <v>3</v>
      </c>
      <c r="P39" s="38">
        <f>IF(MONTH(A39)&lt;&gt;MONTH(A40),COUNTIF(J$23:J39,"&lt;&gt;")-COUNTBLANK(J$23:J39)-SUM(P$23:P38),"")</f>
        <v>2</v>
      </c>
    </row>
    <row r="40" spans="1:16" x14ac:dyDescent="0.25">
      <c r="A40" s="4">
        <f t="shared" si="6"/>
        <v>46268</v>
      </c>
      <c r="B40" s="1" t="str">
        <f t="shared" si="1"/>
        <v>Thursday</v>
      </c>
      <c r="C40" s="2"/>
      <c r="D40" s="2"/>
      <c r="E40" s="2" t="s">
        <v>2</v>
      </c>
      <c r="F40" s="2"/>
      <c r="G40" s="2"/>
      <c r="H40" s="23"/>
      <c r="I40" s="7" t="str">
        <f t="shared" si="4"/>
        <v/>
      </c>
      <c r="J40" s="2" t="str">
        <f t="shared" si="2"/>
        <v>Community</v>
      </c>
      <c r="K40" s="20" cm="1">
        <f t="array" ref="K40">IF(E40&lt;&gt;"",($A40-(_xlfn.XLOOKUP(TRUE,E$1:E39&lt;&gt;"",$A$1:$A39,,,-1)))/7,IF(F40&lt;&gt;"",($A40-(_xlfn.XLOOKUP(TRUE,F$1:F39&lt;&gt;"",$A$1:$A39,,,-1)))/7,IF(G40&lt;&gt;"",($A40-(_xlfn.XLOOKUP(TRUE,G$1:G39&lt;&gt;"",$A$1:$A39,,,-1)))/7,"")))</f>
        <v>14</v>
      </c>
      <c r="L40" s="43" t="str" cm="1">
        <f t="array" ref="L40">IF(H40&lt;&gt;"",($A40-(_xlfn.XLOOKUP(TRUE,H$1:H39&lt;&gt;"",$A$1:$A39,,,-1)))/7,"")</f>
        <v/>
      </c>
      <c r="M40" s="51" t="str">
        <f t="shared" si="3"/>
        <v/>
      </c>
      <c r="N40" s="6" t="str">
        <f t="shared" si="5"/>
        <v/>
      </c>
      <c r="O40" s="38" t="str">
        <f>IF(MONTH(A40)&lt;&gt;MONTH(A41),COUNTIF(C$23:F40,"&lt;&gt;")+COUNTIF(H$23:H40,"&lt;&gt;")-SUM(O$23:O39),"")</f>
        <v/>
      </c>
      <c r="P40" s="38" t="str">
        <f>IF(MONTH(A40)&lt;&gt;MONTH(A41),COUNTIF(J$23:J40,"&lt;&gt;")-COUNTBLANK(J$23:J40)-SUM(P$23:P39),"")</f>
        <v/>
      </c>
    </row>
    <row r="41" spans="1:16" x14ac:dyDescent="0.25">
      <c r="A41" s="4">
        <f t="shared" si="6"/>
        <v>46275</v>
      </c>
      <c r="B41" s="1" t="str">
        <f t="shared" si="1"/>
        <v>Thursday</v>
      </c>
      <c r="C41" s="2" t="s">
        <v>0</v>
      </c>
      <c r="D41" s="2"/>
      <c r="E41" s="2"/>
      <c r="F41" s="2"/>
      <c r="G41" s="2"/>
      <c r="H41" s="23"/>
      <c r="I41" s="7" t="str">
        <f t="shared" si="4"/>
        <v/>
      </c>
      <c r="J41" s="2" t="str">
        <f t="shared" si="2"/>
        <v>Full</v>
      </c>
      <c r="K41" s="20" t="str" cm="1">
        <f t="array" ref="K41">IF(E41&lt;&gt;"",($A41-(_xlfn.XLOOKUP(TRUE,E$1:E40&lt;&gt;"",$A$1:$A40,,,-1)))/7,IF(F41&lt;&gt;"",($A41-(_xlfn.XLOOKUP(TRUE,F$1:F40&lt;&gt;"",$A$1:$A40,,,-1)))/7,IF(G41&lt;&gt;"",($A41-(_xlfn.XLOOKUP(TRUE,G$1:G40&lt;&gt;"",$A$1:$A40,,,-1)))/7,"")))</f>
        <v/>
      </c>
      <c r="L41" s="43" t="str" cm="1">
        <f t="array" ref="L41">IF(H41&lt;&gt;"",($A41-(_xlfn.XLOOKUP(TRUE,H$1:H40&lt;&gt;"",$A$1:$A40,,,-1)))/7,"")</f>
        <v/>
      </c>
      <c r="M41" s="51" t="str">
        <f t="shared" si="3"/>
        <v>Y</v>
      </c>
      <c r="N41" s="6" t="str">
        <f t="shared" si="5"/>
        <v/>
      </c>
      <c r="O41" s="38" t="str">
        <f>IF(MONTH(A41)&lt;&gt;MONTH(A42),COUNTIF(C$23:F41,"&lt;&gt;")+COUNTIF(H$23:H41,"&lt;&gt;")-SUM(O$23:O40),"")</f>
        <v/>
      </c>
      <c r="P41" s="38" t="str">
        <f>IF(MONTH(A41)&lt;&gt;MONTH(A42),COUNTIF(J$23:J41,"&lt;&gt;")-COUNTBLANK(J$23:J41)-SUM(P$23:P40),"")</f>
        <v/>
      </c>
    </row>
    <row r="42" spans="1:16" x14ac:dyDescent="0.25">
      <c r="A42" s="4">
        <f t="shared" si="6"/>
        <v>46282</v>
      </c>
      <c r="B42" s="1" t="str">
        <f t="shared" si="1"/>
        <v>Thursday</v>
      </c>
      <c r="C42" s="2"/>
      <c r="D42" s="2"/>
      <c r="E42" s="2"/>
      <c r="F42" s="2"/>
      <c r="G42" s="2" t="s">
        <v>17</v>
      </c>
      <c r="H42" s="23" t="s">
        <v>3</v>
      </c>
      <c r="I42" s="7" t="str">
        <f t="shared" si="4"/>
        <v/>
      </c>
      <c r="J42" s="2" t="str">
        <f t="shared" si="2"/>
        <v>Planning &amp; Highways (Both)</v>
      </c>
      <c r="K42" s="20" cm="1">
        <f t="array" ref="K42">IF(E42&lt;&gt;"",($A42-(_xlfn.XLOOKUP(TRUE,E$1:E41&lt;&gt;"",$A$1:$A41,,,-1)))/7,IF(F42&lt;&gt;"",($A42-(_xlfn.XLOOKUP(TRUE,F$1:F41&lt;&gt;"",$A$1:$A41,,,-1)))/7,IF(G42&lt;&gt;"",($A42-(_xlfn.XLOOKUP(TRUE,G$1:G41&lt;&gt;"",$A$1:$A41,,,-1)))/7,"")))</f>
        <v>12</v>
      </c>
      <c r="L42" s="43" cm="1">
        <f t="array" ref="L42">IF(H42&lt;&gt;"",($A42-(_xlfn.XLOOKUP(TRUE,H$1:H41&lt;&gt;"",$A$1:$A41,,,-1)))/7,"")</f>
        <v>3</v>
      </c>
      <c r="M42" s="51" t="str">
        <f t="shared" si="3"/>
        <v/>
      </c>
      <c r="N42" s="6" t="str">
        <f t="shared" si="5"/>
        <v/>
      </c>
      <c r="O42" s="38" t="str">
        <f>IF(MONTH(A42)&lt;&gt;MONTH(A43),COUNTIF(C$23:F42,"&lt;&gt;")+COUNTIF(H$23:H42,"&lt;&gt;")-SUM(O$23:O41),"")</f>
        <v/>
      </c>
      <c r="P42" s="38" t="str">
        <f>IF(MONTH(A42)&lt;&gt;MONTH(A43),COUNTIF(J$23:J42,"&lt;&gt;")-COUNTBLANK(J$23:J42)-SUM(P$23:P41),"")</f>
        <v/>
      </c>
    </row>
    <row r="43" spans="1:16" x14ac:dyDescent="0.25">
      <c r="A43" s="4">
        <f t="shared" si="6"/>
        <v>46289</v>
      </c>
      <c r="B43" s="1" t="str">
        <f t="shared" si="1"/>
        <v>Thursday</v>
      </c>
      <c r="C43" s="2"/>
      <c r="D43" s="2"/>
      <c r="E43" s="2"/>
      <c r="F43" s="2"/>
      <c r="G43" s="2"/>
      <c r="H43" s="23"/>
      <c r="I43" s="7" t="str">
        <f t="shared" si="4"/>
        <v/>
      </c>
      <c r="J43" s="2" t="str">
        <f t="shared" si="2"/>
        <v/>
      </c>
      <c r="K43" s="20" t="str" cm="1">
        <f t="array" ref="K43">IF(E43&lt;&gt;"",($A43-(_xlfn.XLOOKUP(TRUE,E$1:E42&lt;&gt;"",$A$1:$A42,,,-1)))/7,IF(F43&lt;&gt;"",($A43-(_xlfn.XLOOKUP(TRUE,F$1:F42&lt;&gt;"",$A$1:$A42,,,-1)))/7,IF(G43&lt;&gt;"",($A43-(_xlfn.XLOOKUP(TRUE,G$1:G42&lt;&gt;"",$A$1:$A42,,,-1)))/7,"")))</f>
        <v/>
      </c>
      <c r="L43" s="43" t="str" cm="1">
        <f t="array" ref="L43">IF(H43&lt;&gt;"",($A43-(_xlfn.XLOOKUP(TRUE,H$1:H42&lt;&gt;"",$A$1:$A42,,,-1)))/7,"")</f>
        <v/>
      </c>
      <c r="M43" s="51" t="str">
        <f t="shared" si="3"/>
        <v/>
      </c>
      <c r="N43" s="6" t="str">
        <f t="shared" si="5"/>
        <v>September</v>
      </c>
      <c r="O43" s="38">
        <f>IF(MONTH(A43)&lt;&gt;MONTH(A44),COUNTIF(C$23:F43,"&lt;&gt;")+COUNTIF(H$23:H43,"&lt;&gt;")-SUM(O$23:O42),"")</f>
        <v>3</v>
      </c>
      <c r="P43" s="38">
        <f>IF(MONTH(A43)&lt;&gt;MONTH(A44),COUNTIF(J$23:J43,"&lt;&gt;")-COUNTBLANK(J$23:J43)-SUM(P$23:P42),"")</f>
        <v>3</v>
      </c>
    </row>
    <row r="44" spans="1:16" x14ac:dyDescent="0.25">
      <c r="A44" s="4">
        <f t="shared" si="6"/>
        <v>46296</v>
      </c>
      <c r="B44" s="1" t="str">
        <f t="shared" si="1"/>
        <v>Thursday</v>
      </c>
      <c r="C44" s="2"/>
      <c r="D44" s="2"/>
      <c r="E44" s="2"/>
      <c r="F44" s="2"/>
      <c r="G44" s="2"/>
      <c r="H44" s="23"/>
      <c r="I44" s="7" t="str">
        <f t="shared" si="4"/>
        <v/>
      </c>
      <c r="J44" s="2" t="str">
        <f t="shared" si="2"/>
        <v/>
      </c>
      <c r="K44" s="20" t="str" cm="1">
        <f t="array" ref="K44">IF(E44&lt;&gt;"",($A44-(_xlfn.XLOOKUP(TRUE,E$1:E43&lt;&gt;"",$A$1:$A43,,,-1)))/7,IF(F44&lt;&gt;"",($A44-(_xlfn.XLOOKUP(TRUE,F$1:F43&lt;&gt;"",$A$1:$A43,,,-1)))/7,IF(G44&lt;&gt;"",($A44-(_xlfn.XLOOKUP(TRUE,G$1:G43&lt;&gt;"",$A$1:$A43,,,-1)))/7,"")))</f>
        <v/>
      </c>
      <c r="L44" s="43" t="str" cm="1">
        <f t="array" ref="L44">IF(H44&lt;&gt;"",($A44-(_xlfn.XLOOKUP(TRUE,H$1:H43&lt;&gt;"",$A$1:$A43,,,-1)))/7,"")</f>
        <v/>
      </c>
      <c r="M44" s="51" t="str">
        <f t="shared" si="3"/>
        <v/>
      </c>
      <c r="N44" s="6" t="str">
        <f t="shared" si="5"/>
        <v/>
      </c>
      <c r="O44" s="38" t="str">
        <f>IF(MONTH(A44)&lt;&gt;MONTH(A45),COUNTIF(C$23:F44,"&lt;&gt;")+COUNTIF(H$23:H44,"&lt;&gt;")-SUM(O$23:O43),"")</f>
        <v/>
      </c>
      <c r="P44" s="38" t="str">
        <f>IF(MONTH(A44)&lt;&gt;MONTH(A45),COUNTIF(J$23:J44,"&lt;&gt;")-COUNTBLANK(J$23:J44)-SUM(P$23:P43),"")</f>
        <v/>
      </c>
    </row>
    <row r="45" spans="1:16" x14ac:dyDescent="0.25">
      <c r="A45" s="4">
        <f t="shared" si="6"/>
        <v>46303</v>
      </c>
      <c r="B45" s="1" t="str">
        <f t="shared" si="1"/>
        <v>Thursday</v>
      </c>
      <c r="C45" s="2"/>
      <c r="D45" s="2"/>
      <c r="E45" s="2"/>
      <c r="F45" s="2" t="s">
        <v>27</v>
      </c>
      <c r="G45" s="2"/>
      <c r="H45" s="23" t="s">
        <v>3</v>
      </c>
      <c r="I45" s="7" t="str">
        <f t="shared" si="4"/>
        <v xml:space="preserve">Planning &amp; Highways (Planning only), followed by </v>
      </c>
      <c r="J45" s="2" t="str">
        <f t="shared" si="2"/>
        <v>Estate Management</v>
      </c>
      <c r="K45" s="20" cm="1">
        <f t="array" ref="K45">IF(E45&lt;&gt;"",($A45-(_xlfn.XLOOKUP(TRUE,E$1:E44&lt;&gt;"",$A$1:$A44,,,-1)))/7,IF(F45&lt;&gt;"",($A45-(_xlfn.XLOOKUP(TRUE,F$1:F44&lt;&gt;"",$A$1:$A44,,,-1)))/7,IF(G45&lt;&gt;"",($A45-(_xlfn.XLOOKUP(TRUE,G$1:G44&lt;&gt;"",$A$1:$A44,,,-1)))/7,"")))</f>
        <v>13</v>
      </c>
      <c r="L45" s="43" cm="1">
        <f t="array" ref="L45">IF(H45&lt;&gt;"",($A45-(_xlfn.XLOOKUP(TRUE,H$1:H44&lt;&gt;"",$A$1:$A44,,,-1)))/7,"")</f>
        <v>3</v>
      </c>
      <c r="M45" s="51" t="str">
        <f t="shared" si="3"/>
        <v/>
      </c>
      <c r="N45" s="6" t="str">
        <f t="shared" si="5"/>
        <v/>
      </c>
      <c r="O45" s="38" t="str">
        <f>IF(MONTH(A45)&lt;&gt;MONTH(A46),COUNTIF(C$23:F45,"&lt;&gt;")+COUNTIF(H$23:H45,"&lt;&gt;")-SUM(O$23:O44),"")</f>
        <v/>
      </c>
      <c r="P45" s="38" t="str">
        <f>IF(MONTH(A45)&lt;&gt;MONTH(A46),COUNTIF(J$23:J45,"&lt;&gt;")-COUNTBLANK(J$23:J45)-SUM(P$23:P44),"")</f>
        <v/>
      </c>
    </row>
    <row r="46" spans="1:16" x14ac:dyDescent="0.25">
      <c r="A46" s="4">
        <f t="shared" si="6"/>
        <v>46310</v>
      </c>
      <c r="B46" s="1" t="str">
        <f t="shared" si="1"/>
        <v>Thursday</v>
      </c>
      <c r="C46" s="2"/>
      <c r="D46" s="2"/>
      <c r="E46" s="2"/>
      <c r="F46" s="2"/>
      <c r="G46" s="2"/>
      <c r="H46" s="23"/>
      <c r="I46" s="7" t="str">
        <f t="shared" si="4"/>
        <v/>
      </c>
      <c r="J46" s="2" t="str">
        <f t="shared" si="2"/>
        <v/>
      </c>
      <c r="K46" s="20" t="str" cm="1">
        <f t="array" ref="K46">IF(E46&lt;&gt;"",($A46-(_xlfn.XLOOKUP(TRUE,E$1:E45&lt;&gt;"",$A$1:$A45,,,-1)))/7,IF(F46&lt;&gt;"",($A46-(_xlfn.XLOOKUP(TRUE,F$1:F45&lt;&gt;"",$A$1:$A45,,,-1)))/7,IF(G46&lt;&gt;"",($A46-(_xlfn.XLOOKUP(TRUE,G$1:G45&lt;&gt;"",$A$1:$A45,,,-1)))/7,"")))</f>
        <v/>
      </c>
      <c r="L46" s="43" t="str" cm="1">
        <f t="array" ref="L46">IF(H46&lt;&gt;"",($A46-(_xlfn.XLOOKUP(TRUE,H$1:H45&lt;&gt;"",$A$1:$A45,,,-1)))/7,"")</f>
        <v/>
      </c>
      <c r="M46" s="51" t="str">
        <f t="shared" si="3"/>
        <v/>
      </c>
      <c r="N46" s="6" t="str">
        <f t="shared" si="5"/>
        <v/>
      </c>
      <c r="O46" s="38" t="str">
        <f>IF(MONTH(A46)&lt;&gt;MONTH(A47),COUNTIF(C$23:F46,"&lt;&gt;")+COUNTIF(H$23:H46,"&lt;&gt;")-SUM(O$23:O45),"")</f>
        <v/>
      </c>
      <c r="P46" s="38" t="str">
        <f>IF(MONTH(A46)&lt;&gt;MONTH(A47),COUNTIF(J$23:J46,"&lt;&gt;")-COUNTBLANK(J$23:J46)-SUM(P$23:P45),"")</f>
        <v/>
      </c>
    </row>
    <row r="47" spans="1:16" x14ac:dyDescent="0.25">
      <c r="A47" s="4">
        <f t="shared" si="6"/>
        <v>46317</v>
      </c>
      <c r="B47" s="1" t="str">
        <f t="shared" si="1"/>
        <v>Thursday</v>
      </c>
      <c r="C47" s="2"/>
      <c r="D47" s="2"/>
      <c r="E47" s="2"/>
      <c r="F47" s="2"/>
      <c r="G47" s="2"/>
      <c r="H47" s="23"/>
      <c r="I47" s="7" t="str">
        <f t="shared" si="4"/>
        <v/>
      </c>
      <c r="J47" s="2" t="str">
        <f t="shared" si="2"/>
        <v/>
      </c>
      <c r="K47" s="20" t="str" cm="1">
        <f t="array" ref="K47">IF(E47&lt;&gt;"",($A47-(_xlfn.XLOOKUP(TRUE,E$1:E46&lt;&gt;"",$A$1:$A46,,,-1)))/7,IF(F47&lt;&gt;"",($A47-(_xlfn.XLOOKUP(TRUE,F$1:F46&lt;&gt;"",$A$1:$A46,,,-1)))/7,IF(G47&lt;&gt;"",($A47-(_xlfn.XLOOKUP(TRUE,G$1:G46&lt;&gt;"",$A$1:$A46,,,-1)))/7,"")))</f>
        <v/>
      </c>
      <c r="L47" s="43" t="str" cm="1">
        <f t="array" ref="L47">IF(H47&lt;&gt;"",($A47-(_xlfn.XLOOKUP(TRUE,H$1:H46&lt;&gt;"",$A$1:$A46,,,-1)))/7,"")</f>
        <v/>
      </c>
      <c r="M47" s="51" t="str">
        <f t="shared" si="3"/>
        <v/>
      </c>
      <c r="N47" s="6" t="str">
        <f t="shared" si="5"/>
        <v/>
      </c>
      <c r="O47" s="38" t="str">
        <f>IF(MONTH(A47)&lt;&gt;MONTH(A48),COUNTIF(C$23:F47,"&lt;&gt;")+COUNTIF(H$23:H47,"&lt;&gt;")-SUM(O$23:O46),"")</f>
        <v/>
      </c>
      <c r="P47" s="38" t="str">
        <f>IF(MONTH(A47)&lt;&gt;MONTH(A48),COUNTIF(J$23:J47,"&lt;&gt;")-COUNTBLANK(J$23:J47)-SUM(P$23:P46),"")</f>
        <v/>
      </c>
    </row>
    <row r="48" spans="1:16" x14ac:dyDescent="0.25">
      <c r="A48" s="4">
        <f t="shared" si="6"/>
        <v>46324</v>
      </c>
      <c r="B48" s="1" t="str">
        <f t="shared" si="1"/>
        <v>Thursday</v>
      </c>
      <c r="C48" s="2"/>
      <c r="D48" s="2" t="s">
        <v>1</v>
      </c>
      <c r="E48" s="2"/>
      <c r="F48" s="2"/>
      <c r="G48" s="2"/>
      <c r="H48" s="23" t="s">
        <v>3</v>
      </c>
      <c r="I48" s="7" t="str">
        <f t="shared" si="4"/>
        <v xml:space="preserve">Planning &amp; Highways (Planning only), followed by </v>
      </c>
      <c r="J48" s="2" t="str">
        <f t="shared" si="2"/>
        <v>F&amp;GP</v>
      </c>
      <c r="K48" s="20" t="str" cm="1">
        <f t="array" ref="K48">IF(E48&lt;&gt;"",($A48-(_xlfn.XLOOKUP(TRUE,E$1:E47&lt;&gt;"",$A$1:$A47,,,-1)))/7,IF(F48&lt;&gt;"",($A48-(_xlfn.XLOOKUP(TRUE,F$1:F47&lt;&gt;"",$A$1:$A47,,,-1)))/7,IF(G48&lt;&gt;"",($A48-(_xlfn.XLOOKUP(TRUE,G$1:G47&lt;&gt;"",$A$1:$A47,,,-1)))/7,"")))</f>
        <v/>
      </c>
      <c r="L48" s="43" cm="1">
        <f t="array" ref="L48">IF(H48&lt;&gt;"",($A48-(_xlfn.XLOOKUP(TRUE,H$1:H47&lt;&gt;"",$A$1:$A47,,,-1)))/7,"")</f>
        <v>3</v>
      </c>
      <c r="M48" s="51" t="str">
        <f t="shared" si="3"/>
        <v/>
      </c>
      <c r="N48" s="6" t="str">
        <f t="shared" si="5"/>
        <v>October</v>
      </c>
      <c r="O48" s="38">
        <f>IF(MONTH(A48)&lt;&gt;MONTH(A49),COUNTIF(C$23:F48,"&lt;&gt;")+COUNTIF(H$23:H48,"&lt;&gt;")-SUM(O$23:O47),"")</f>
        <v>4</v>
      </c>
      <c r="P48" s="38">
        <f>IF(MONTH(A48)&lt;&gt;MONTH(A49),COUNTIF(J$23:J48,"&lt;&gt;")-COUNTBLANK(J$23:J48)-SUM(P$23:P47),"")</f>
        <v>2</v>
      </c>
    </row>
    <row r="49" spans="1:16" x14ac:dyDescent="0.25">
      <c r="A49" s="4">
        <f t="shared" si="6"/>
        <v>46331</v>
      </c>
      <c r="B49" s="1" t="str">
        <f t="shared" si="1"/>
        <v>Thursday</v>
      </c>
      <c r="C49" s="2"/>
      <c r="D49" s="2"/>
      <c r="E49" s="2"/>
      <c r="F49" s="2"/>
      <c r="G49" s="2"/>
      <c r="H49" s="23"/>
      <c r="I49" s="7" t="str">
        <f t="shared" si="4"/>
        <v/>
      </c>
      <c r="J49" s="2" t="str">
        <f t="shared" si="2"/>
        <v/>
      </c>
      <c r="K49" s="20" t="str" cm="1">
        <f t="array" ref="K49">IF(E49&lt;&gt;"",($A49-(_xlfn.XLOOKUP(TRUE,E$1:E48&lt;&gt;"",$A$1:$A48,,,-1)))/7,IF(F49&lt;&gt;"",($A49-(_xlfn.XLOOKUP(TRUE,F$1:F48&lt;&gt;"",$A$1:$A48,,,-1)))/7,IF(G49&lt;&gt;"",($A49-(_xlfn.XLOOKUP(TRUE,G$1:G48&lt;&gt;"",$A$1:$A48,,,-1)))/7,"")))</f>
        <v/>
      </c>
      <c r="L49" s="43" t="str" cm="1">
        <f t="array" ref="L49">IF(H49&lt;&gt;"",($A49-(_xlfn.XLOOKUP(TRUE,H$1:H48&lt;&gt;"",$A$1:$A48,,,-1)))/7,"")</f>
        <v/>
      </c>
      <c r="M49" s="51" t="str">
        <f t="shared" si="3"/>
        <v/>
      </c>
      <c r="N49" s="6" t="str">
        <f t="shared" si="5"/>
        <v/>
      </c>
      <c r="O49" s="38" t="str">
        <f>IF(MONTH(A49)&lt;&gt;MONTH(A50),COUNTIF(C$23:F49,"&lt;&gt;")+COUNTIF(H$23:H49,"&lt;&gt;")-SUM(O$23:O48),"")</f>
        <v/>
      </c>
      <c r="P49" s="38" t="str">
        <f>IF(MONTH(A49)&lt;&gt;MONTH(A50),COUNTIF(J$23:J49,"&lt;&gt;")-COUNTBLANK(J$23:J49)-SUM(P$23:P48),"")</f>
        <v/>
      </c>
    </row>
    <row r="50" spans="1:16" x14ac:dyDescent="0.25">
      <c r="A50" s="4">
        <f t="shared" si="6"/>
        <v>46338</v>
      </c>
      <c r="B50" s="1" t="str">
        <f t="shared" si="1"/>
        <v>Thursday</v>
      </c>
      <c r="C50" s="2" t="s">
        <v>0</v>
      </c>
      <c r="D50" s="2"/>
      <c r="E50" s="2"/>
      <c r="F50" s="2"/>
      <c r="G50" s="2"/>
      <c r="H50" s="23"/>
      <c r="I50" s="7" t="str">
        <f t="shared" si="4"/>
        <v/>
      </c>
      <c r="J50" s="2" t="str">
        <f t="shared" si="2"/>
        <v>Full</v>
      </c>
      <c r="K50" s="20" t="str" cm="1">
        <f t="array" ref="K50">IF(E50&lt;&gt;"",($A50-(_xlfn.XLOOKUP(TRUE,E$1:E49&lt;&gt;"",$A$1:$A49,,,-1)))/7,IF(F50&lt;&gt;"",($A50-(_xlfn.XLOOKUP(TRUE,F$1:F49&lt;&gt;"",$A$1:$A49,,,-1)))/7,IF(G50&lt;&gt;"",($A50-(_xlfn.XLOOKUP(TRUE,G$1:G49&lt;&gt;"",$A$1:$A49,,,-1)))/7,"")))</f>
        <v/>
      </c>
      <c r="L50" s="43" t="str" cm="1">
        <f t="array" ref="L50">IF(H50&lt;&gt;"",($A50-(_xlfn.XLOOKUP(TRUE,H$1:H49&lt;&gt;"",$A$1:$A49,,,-1)))/7,"")</f>
        <v/>
      </c>
      <c r="M50" s="51" t="str">
        <f t="shared" si="3"/>
        <v>Y</v>
      </c>
      <c r="N50" s="6" t="str">
        <f t="shared" si="5"/>
        <v/>
      </c>
      <c r="O50" s="38" t="str">
        <f>IF(MONTH(A50)&lt;&gt;MONTH(A51),COUNTIF(C$23:F50,"&lt;&gt;")+COUNTIF(H$23:H50,"&lt;&gt;")-SUM(O$23:O49),"")</f>
        <v/>
      </c>
      <c r="P50" s="38" t="str">
        <f>IF(MONTH(A50)&lt;&gt;MONTH(A51),COUNTIF(J$23:J50,"&lt;&gt;")-COUNTBLANK(J$23:J50)-SUM(P$23:P49),"")</f>
        <v/>
      </c>
    </row>
    <row r="51" spans="1:16" x14ac:dyDescent="0.25">
      <c r="A51" s="4">
        <f t="shared" si="6"/>
        <v>46345</v>
      </c>
      <c r="B51" s="1" t="str">
        <f t="shared" si="1"/>
        <v>Thursday</v>
      </c>
      <c r="C51" s="2"/>
      <c r="D51" s="2"/>
      <c r="E51" s="2" t="s">
        <v>2</v>
      </c>
      <c r="F51" s="2"/>
      <c r="G51" s="2"/>
      <c r="H51" s="23" t="s">
        <v>3</v>
      </c>
      <c r="I51" s="7" t="str">
        <f t="shared" si="4"/>
        <v xml:space="preserve">Planning &amp; Highways (Planning only), followed by </v>
      </c>
      <c r="J51" s="2" t="str">
        <f t="shared" si="2"/>
        <v>Community</v>
      </c>
      <c r="K51" s="20" cm="1">
        <f t="array" ref="K51">IF(E51&lt;&gt;"",($A51-(_xlfn.XLOOKUP(TRUE,E$1:E50&lt;&gt;"",$A$1:$A50,,,-1)))/7,IF(F51&lt;&gt;"",($A51-(_xlfn.XLOOKUP(TRUE,F$1:F50&lt;&gt;"",$A$1:$A50,,,-1)))/7,IF(G51&lt;&gt;"",($A51-(_xlfn.XLOOKUP(TRUE,G$1:G50&lt;&gt;"",$A$1:$A50,,,-1)))/7,"")))</f>
        <v>11</v>
      </c>
      <c r="L51" s="43" cm="1">
        <f t="array" ref="L51">IF(H51&lt;&gt;"",($A51-(_xlfn.XLOOKUP(TRUE,H$1:H50&lt;&gt;"",$A$1:$A50,,,-1)))/7,"")</f>
        <v>3</v>
      </c>
      <c r="M51" s="51" t="str">
        <f t="shared" si="3"/>
        <v/>
      </c>
      <c r="N51" s="6" t="str">
        <f t="shared" si="5"/>
        <v/>
      </c>
      <c r="O51" s="38" t="str">
        <f>IF(MONTH(A51)&lt;&gt;MONTH(A52),COUNTIF(C$23:F51,"&lt;&gt;")+COUNTIF(H$23:H51,"&lt;&gt;")-SUM(O$23:O50),"")</f>
        <v/>
      </c>
      <c r="P51" s="38" t="str">
        <f>IF(MONTH(A51)&lt;&gt;MONTH(A52),COUNTIF(J$23:J51,"&lt;&gt;")-COUNTBLANK(J$23:J51)-SUM(P$23:P50),"")</f>
        <v/>
      </c>
    </row>
    <row r="52" spans="1:16" x14ac:dyDescent="0.25">
      <c r="A52" s="4">
        <f t="shared" si="6"/>
        <v>46352</v>
      </c>
      <c r="B52" s="1" t="str">
        <f t="shared" si="1"/>
        <v>Thursday</v>
      </c>
      <c r="C52" s="2"/>
      <c r="D52" s="2" t="s">
        <v>46</v>
      </c>
      <c r="E52" s="2"/>
      <c r="F52" s="2"/>
      <c r="G52" s="2"/>
      <c r="H52" s="23"/>
      <c r="I52" s="7" t="str">
        <f t="shared" si="4"/>
        <v/>
      </c>
      <c r="J52" s="2" t="str">
        <f t="shared" si="2"/>
        <v>F&amp;GP (Draft Budget)</v>
      </c>
      <c r="K52" s="20" t="str" cm="1">
        <f t="array" ref="K52">IF(E52&lt;&gt;"",($A52-(_xlfn.XLOOKUP(TRUE,E$1:E51&lt;&gt;"",$A$1:$A51,,,-1)))/7,IF(F52&lt;&gt;"",($A52-(_xlfn.XLOOKUP(TRUE,F$1:F51&lt;&gt;"",$A$1:$A51,,,-1)))/7,IF(G52&lt;&gt;"",($A52-(_xlfn.XLOOKUP(TRUE,G$1:G51&lt;&gt;"",$A$1:$A51,,,-1)))/7,"")))</f>
        <v/>
      </c>
      <c r="L52" s="43" t="str" cm="1">
        <f t="array" ref="L52">IF(H52&lt;&gt;"",($A52-(_xlfn.XLOOKUP(TRUE,H$1:H51&lt;&gt;"",$A$1:$A51,,,-1)))/7,"")</f>
        <v/>
      </c>
      <c r="M52" s="51" t="str">
        <f t="shared" si="3"/>
        <v/>
      </c>
      <c r="N52" s="6" t="str">
        <f t="shared" si="5"/>
        <v>November</v>
      </c>
      <c r="O52" s="38">
        <f>IF(MONTH(A52)&lt;&gt;MONTH(A53),COUNTIF(C$23:F52,"&lt;&gt;")+COUNTIF(H$23:H52,"&lt;&gt;")-SUM(O$23:O51),"")</f>
        <v>4</v>
      </c>
      <c r="P52" s="38">
        <f>IF(MONTH(A52)&lt;&gt;MONTH(A53),COUNTIF(J$23:J52,"&lt;&gt;")-COUNTBLANK(J$23:J52)-SUM(P$23:P51),"")</f>
        <v>3</v>
      </c>
    </row>
    <row r="53" spans="1:16" x14ac:dyDescent="0.25">
      <c r="A53" s="4">
        <f t="shared" si="6"/>
        <v>46359</v>
      </c>
      <c r="B53" s="1" t="str">
        <f t="shared" si="1"/>
        <v>Thursday</v>
      </c>
      <c r="C53" s="2"/>
      <c r="D53" s="2"/>
      <c r="E53" s="2"/>
      <c r="F53" s="2"/>
      <c r="G53" s="2"/>
      <c r="H53" s="23"/>
      <c r="I53" s="7" t="str">
        <f t="shared" si="4"/>
        <v/>
      </c>
      <c r="J53" s="2" t="str">
        <f t="shared" si="2"/>
        <v/>
      </c>
      <c r="K53" s="20" t="str" cm="1">
        <f t="array" ref="K53">IF(E53&lt;&gt;"",($A53-(_xlfn.XLOOKUP(TRUE,E$1:E52&lt;&gt;"",$A$1:$A52,,,-1)))/7,IF(F53&lt;&gt;"",($A53-(_xlfn.XLOOKUP(TRUE,F$1:F52&lt;&gt;"",$A$1:$A52,,,-1)))/7,IF(G53&lt;&gt;"",($A53-(_xlfn.XLOOKUP(TRUE,G$1:G52&lt;&gt;"",$A$1:$A52,,,-1)))/7,"")))</f>
        <v/>
      </c>
      <c r="L53" s="43" t="str" cm="1">
        <f t="array" ref="L53">IF(H53&lt;&gt;"",($A53-(_xlfn.XLOOKUP(TRUE,H$1:H52&lt;&gt;"",$A$1:$A52,,,-1)))/7,"")</f>
        <v/>
      </c>
      <c r="M53" s="51" t="str">
        <f t="shared" si="3"/>
        <v/>
      </c>
      <c r="N53" s="6" t="str">
        <f t="shared" si="5"/>
        <v/>
      </c>
      <c r="O53" s="38" t="str">
        <f>IF(MONTH(A53)&lt;&gt;MONTH(A54),COUNTIF(C$23:F53,"&lt;&gt;")+COUNTIF(H$23:H53,"&lt;&gt;")-SUM(O$23:O52),"")</f>
        <v/>
      </c>
      <c r="P53" s="38" t="str">
        <f>IF(MONTH(A53)&lt;&gt;MONTH(A54),COUNTIF(J$23:J53,"&lt;&gt;")-COUNTBLANK(J$23:J53)-SUM(P$23:P52),"")</f>
        <v/>
      </c>
    </row>
    <row r="54" spans="1:16" x14ac:dyDescent="0.25">
      <c r="A54" s="4">
        <f t="shared" si="6"/>
        <v>46366</v>
      </c>
      <c r="B54" s="1" t="str">
        <f t="shared" si="1"/>
        <v>Thursday</v>
      </c>
      <c r="C54" s="2"/>
      <c r="D54" s="2"/>
      <c r="E54" s="2"/>
      <c r="F54" s="2"/>
      <c r="G54" s="2" t="s">
        <v>17</v>
      </c>
      <c r="H54" s="23" t="s">
        <v>3</v>
      </c>
      <c r="I54" s="7" t="str">
        <f t="shared" si="4"/>
        <v/>
      </c>
      <c r="J54" s="2" t="str">
        <f t="shared" si="2"/>
        <v>Planning &amp; Highways (Both)</v>
      </c>
      <c r="K54" s="20" cm="1">
        <f t="array" ref="K54">IF(E54&lt;&gt;"",($A54-(_xlfn.XLOOKUP(TRUE,E$1:E53&lt;&gt;"",$A$1:$A53,,,-1)))/7,IF(F54&lt;&gt;"",($A54-(_xlfn.XLOOKUP(TRUE,F$1:F53&lt;&gt;"",$A$1:$A53,,,-1)))/7,IF(G54&lt;&gt;"",($A54-(_xlfn.XLOOKUP(TRUE,G$1:G53&lt;&gt;"",$A$1:$A53,,,-1)))/7,"")))</f>
        <v>12</v>
      </c>
      <c r="L54" s="43" cm="1">
        <f t="array" ref="L54">IF(H54&lt;&gt;"",($A54-(_xlfn.XLOOKUP(TRUE,H$1:H53&lt;&gt;"",$A$1:$A53,,,-1)))/7,"")</f>
        <v>3</v>
      </c>
      <c r="M54" s="51" t="str">
        <f t="shared" si="3"/>
        <v/>
      </c>
      <c r="N54" s="6" t="str">
        <f t="shared" si="5"/>
        <v/>
      </c>
      <c r="O54" s="38" t="str">
        <f>IF(MONTH(A54)&lt;&gt;MONTH(A55),COUNTIF(C$23:F54,"&lt;&gt;")+COUNTIF(H$23:H54,"&lt;&gt;")-SUM(O$23:O53),"")</f>
        <v/>
      </c>
      <c r="P54" s="38" t="str">
        <f>IF(MONTH(A54)&lt;&gt;MONTH(A55),COUNTIF(J$23:J54,"&lt;&gt;")-COUNTBLANK(J$23:J54)-SUM(P$23:P53),"")</f>
        <v/>
      </c>
    </row>
    <row r="55" spans="1:16" x14ac:dyDescent="0.25">
      <c r="A55" s="4">
        <f t="shared" si="6"/>
        <v>46373</v>
      </c>
      <c r="B55" s="1" t="str">
        <f t="shared" si="1"/>
        <v>Thursday</v>
      </c>
      <c r="C55" s="2"/>
      <c r="D55" s="2"/>
      <c r="E55" s="2"/>
      <c r="F55" s="2"/>
      <c r="G55" s="2"/>
      <c r="H55" s="23"/>
      <c r="I55" s="7" t="str">
        <f t="shared" si="4"/>
        <v/>
      </c>
      <c r="J55" s="2" t="str">
        <f t="shared" si="2"/>
        <v/>
      </c>
      <c r="K55" s="20" t="str" cm="1">
        <f t="array" ref="K55">IF(E55&lt;&gt;"",($A55-(_xlfn.XLOOKUP(TRUE,E$1:E54&lt;&gt;"",$A$1:$A54,,,-1)))/7,IF(F55&lt;&gt;"",($A55-(_xlfn.XLOOKUP(TRUE,F$1:F54&lt;&gt;"",$A$1:$A54,,,-1)))/7,IF(G55&lt;&gt;"",($A55-(_xlfn.XLOOKUP(TRUE,G$1:G54&lt;&gt;"",$A$1:$A54,,,-1)))/7,"")))</f>
        <v/>
      </c>
      <c r="L55" s="43" t="str" cm="1">
        <f t="array" ref="L55">IF(H55&lt;&gt;"",($A55-(_xlfn.XLOOKUP(TRUE,H$1:H54&lt;&gt;"",$A$1:$A54,,,-1)))/7,"")</f>
        <v/>
      </c>
      <c r="M55" s="51" t="str">
        <f t="shared" si="3"/>
        <v/>
      </c>
      <c r="N55" s="6" t="str">
        <f t="shared" si="5"/>
        <v/>
      </c>
      <c r="O55" s="38" t="str">
        <f>IF(MONTH(A55)&lt;&gt;MONTH(A56),COUNTIF(C$23:F55,"&lt;&gt;")+COUNTIF(H$23:H55,"&lt;&gt;")-SUM(O$23:O54),"")</f>
        <v/>
      </c>
      <c r="P55" s="38" t="str">
        <f>IF(MONTH(A55)&lt;&gt;MONTH(A56),COUNTIF(J$23:J55,"&lt;&gt;")-COUNTBLANK(J$23:J55)-SUM(P$23:P54),"")</f>
        <v/>
      </c>
    </row>
    <row r="56" spans="1:16" x14ac:dyDescent="0.25">
      <c r="A56" s="4">
        <f t="shared" si="6"/>
        <v>46380</v>
      </c>
      <c r="B56" s="1" t="str">
        <f t="shared" si="1"/>
        <v>Thursday</v>
      </c>
      <c r="C56" s="2"/>
      <c r="D56" s="2"/>
      <c r="E56" s="2"/>
      <c r="F56" s="2"/>
      <c r="G56" s="2"/>
      <c r="H56" s="23"/>
      <c r="I56" s="7" t="str">
        <f t="shared" si="4"/>
        <v/>
      </c>
      <c r="J56" s="2" t="str">
        <f t="shared" si="2"/>
        <v/>
      </c>
      <c r="K56" s="20" t="str" cm="1">
        <f t="array" ref="K56">IF(E56&lt;&gt;"",($A56-(_xlfn.XLOOKUP(TRUE,E$1:E55&lt;&gt;"",$A$1:$A55,,,-1)))/7,IF(F56&lt;&gt;"",($A56-(_xlfn.XLOOKUP(TRUE,F$1:F55&lt;&gt;"",$A$1:$A55,,,-1)))/7,IF(G56&lt;&gt;"",($A56-(_xlfn.XLOOKUP(TRUE,G$1:G55&lt;&gt;"",$A$1:$A55,,,-1)))/7,"")))</f>
        <v/>
      </c>
      <c r="L56" s="43" t="str" cm="1">
        <f t="array" ref="L56">IF(H56&lt;&gt;"",($A56-(_xlfn.XLOOKUP(TRUE,H$1:H55&lt;&gt;"",$A$1:$A55,,,-1)))/7,"")</f>
        <v/>
      </c>
      <c r="M56" s="51" t="str">
        <f t="shared" si="3"/>
        <v/>
      </c>
      <c r="N56" s="6" t="str">
        <f t="shared" si="5"/>
        <v/>
      </c>
      <c r="O56" s="38" t="str">
        <f>IF(MONTH(A56)&lt;&gt;MONTH(A57),COUNTIF(C$23:F56,"&lt;&gt;")+COUNTIF(H$23:H56,"&lt;&gt;")-SUM(O$23:O55),"")</f>
        <v/>
      </c>
      <c r="P56" s="38" t="str">
        <f>IF(MONTH(A56)&lt;&gt;MONTH(A57),COUNTIF(J$23:J56,"&lt;&gt;")-COUNTBLANK(J$23:J56)-SUM(P$23:P55),"")</f>
        <v/>
      </c>
    </row>
    <row r="57" spans="1:16" x14ac:dyDescent="0.25">
      <c r="A57" s="4">
        <f t="shared" si="6"/>
        <v>46387</v>
      </c>
      <c r="B57" s="1" t="str">
        <f t="shared" si="1"/>
        <v>Thursday</v>
      </c>
      <c r="C57" s="2"/>
      <c r="D57" s="2"/>
      <c r="E57" s="2"/>
      <c r="F57" s="2"/>
      <c r="G57" s="2"/>
      <c r="H57" s="23"/>
      <c r="I57" s="7" t="str">
        <f t="shared" si="4"/>
        <v/>
      </c>
      <c r="J57" s="2" t="str">
        <f t="shared" si="2"/>
        <v/>
      </c>
      <c r="K57" s="20" t="str" cm="1">
        <f t="array" ref="K57">IF(E57&lt;&gt;"",($A57-(_xlfn.XLOOKUP(TRUE,E$1:E56&lt;&gt;"",$A$1:$A56,,,-1)))/7,IF(F57&lt;&gt;"",($A57-(_xlfn.XLOOKUP(TRUE,F$1:F56&lt;&gt;"",$A$1:$A56,,,-1)))/7,IF(G57&lt;&gt;"",($A57-(_xlfn.XLOOKUP(TRUE,G$1:G56&lt;&gt;"",$A$1:$A56,,,-1)))/7,"")))</f>
        <v/>
      </c>
      <c r="L57" s="43" t="str" cm="1">
        <f t="array" ref="L57">IF(H57&lt;&gt;"",($A57-(_xlfn.XLOOKUP(TRUE,H$1:H56&lt;&gt;"",$A$1:$A56,,,-1)))/7,"")</f>
        <v/>
      </c>
      <c r="M57" s="51" t="str">
        <f t="shared" si="3"/>
        <v/>
      </c>
      <c r="N57" s="6" t="str">
        <f t="shared" si="5"/>
        <v>December</v>
      </c>
      <c r="O57" s="38">
        <f>IF(MONTH(A57)&lt;&gt;MONTH(A58),COUNTIF(C$23:F57,"&lt;&gt;")+COUNTIF(H$23:H57,"&lt;&gt;")-SUM(O$23:O56),"")</f>
        <v>1</v>
      </c>
      <c r="P57" s="38">
        <f>IF(MONTH(A57)&lt;&gt;MONTH(A58),COUNTIF(J$23:J57,"&lt;&gt;")-COUNTBLANK(J$23:J57)-SUM(P$23:P56),"")</f>
        <v>1</v>
      </c>
    </row>
    <row r="58" spans="1:16" x14ac:dyDescent="0.25">
      <c r="A58" s="4">
        <f t="shared" si="6"/>
        <v>46394</v>
      </c>
      <c r="B58" s="1" t="str">
        <f t="shared" si="1"/>
        <v>Thursday</v>
      </c>
      <c r="C58" s="2"/>
      <c r="D58" s="2" t="s">
        <v>47</v>
      </c>
      <c r="E58" s="2"/>
      <c r="F58" s="2"/>
      <c r="G58" s="2"/>
      <c r="H58" s="23" t="s">
        <v>3</v>
      </c>
      <c r="I58" s="7" t="str">
        <f t="shared" si="4"/>
        <v xml:space="preserve">Planning &amp; Highways (Planning only), followed by </v>
      </c>
      <c r="J58" s="2" t="str">
        <f t="shared" si="2"/>
        <v>F&amp;GP (Finalise Budget)</v>
      </c>
      <c r="K58" s="20" t="str" cm="1">
        <f t="array" ref="K58">IF(E58&lt;&gt;"",($A58-(_xlfn.XLOOKUP(TRUE,E$1:E57&lt;&gt;"",$A$1:$A57,,,-1)))/7,IF(F58&lt;&gt;"",($A58-(_xlfn.XLOOKUP(TRUE,F$1:F57&lt;&gt;"",$A$1:$A57,,,-1)))/7,IF(G58&lt;&gt;"",($A58-(_xlfn.XLOOKUP(TRUE,G$1:G57&lt;&gt;"",$A$1:$A57,,,-1)))/7,"")))</f>
        <v/>
      </c>
      <c r="L58" s="43" cm="1">
        <f t="array" ref="L58">IF(H58&lt;&gt;"",($A58-(_xlfn.XLOOKUP(TRUE,H$1:H57&lt;&gt;"",$A$1:$A57,,,-1)))/7,"")</f>
        <v>4</v>
      </c>
      <c r="M58" s="51" t="str">
        <f t="shared" si="3"/>
        <v/>
      </c>
      <c r="N58" s="6" t="str">
        <f t="shared" si="5"/>
        <v/>
      </c>
      <c r="O58" s="38" t="str">
        <f>IF(MONTH(A58)&lt;&gt;MONTH(A59),COUNTIF(C$23:F58,"&lt;&gt;")+COUNTIF(H$23:H58,"&lt;&gt;")-SUM(O$23:O57),"")</f>
        <v/>
      </c>
      <c r="P58" s="38" t="str">
        <f>IF(MONTH(A58)&lt;&gt;MONTH(A59),COUNTIF(J$23:J58,"&lt;&gt;")-COUNTBLANK(J$23:J58)-SUM(P$23:P57),"")</f>
        <v/>
      </c>
    </row>
    <row r="59" spans="1:16" x14ac:dyDescent="0.25">
      <c r="A59" s="4">
        <f t="shared" si="6"/>
        <v>46401</v>
      </c>
      <c r="B59" s="1" t="str">
        <f t="shared" si="1"/>
        <v>Thursday</v>
      </c>
      <c r="C59" s="2" t="s">
        <v>45</v>
      </c>
      <c r="D59" s="2"/>
      <c r="E59" s="2"/>
      <c r="F59" s="2"/>
      <c r="G59" s="2"/>
      <c r="H59" s="23"/>
      <c r="I59" s="7" t="str">
        <f t="shared" si="4"/>
        <v/>
      </c>
      <c r="J59" s="2" t="str">
        <f t="shared" si="2"/>
        <v>Full (Budget)</v>
      </c>
      <c r="K59" s="20" t="str" cm="1">
        <f t="array" ref="K59">IF(E59&lt;&gt;"",($A59-(_xlfn.XLOOKUP(TRUE,E$1:E58&lt;&gt;"",$A$1:$A58,,,-1)))/7,IF(F59&lt;&gt;"",($A59-(_xlfn.XLOOKUP(TRUE,F$1:F58&lt;&gt;"",$A$1:$A58,,,-1)))/7,IF(G59&lt;&gt;"",($A59-(_xlfn.XLOOKUP(TRUE,G$1:G58&lt;&gt;"",$A$1:$A58,,,-1)))/7,"")))</f>
        <v/>
      </c>
      <c r="L59" s="43" t="str" cm="1">
        <f t="array" ref="L59">IF(H59&lt;&gt;"",($A59-(_xlfn.XLOOKUP(TRUE,H$1:H58&lt;&gt;"",$A$1:$A58,,,-1)))/7,"")</f>
        <v/>
      </c>
      <c r="M59" s="51" t="str">
        <f t="shared" si="3"/>
        <v>Y</v>
      </c>
      <c r="N59" s="6" t="str">
        <f t="shared" si="5"/>
        <v/>
      </c>
      <c r="O59" s="38" t="str">
        <f>IF(MONTH(A59)&lt;&gt;MONTH(A60),COUNTIF(C$23:F59,"&lt;&gt;")+COUNTIF(H$23:H59,"&lt;&gt;")-SUM(O$23:O58),"")</f>
        <v/>
      </c>
      <c r="P59" s="38" t="str">
        <f>IF(MONTH(A59)&lt;&gt;MONTH(A60),COUNTIF(J$23:J59,"&lt;&gt;")-COUNTBLANK(J$23:J59)-SUM(P$23:P58),"")</f>
        <v/>
      </c>
    </row>
    <row r="60" spans="1:16" x14ac:dyDescent="0.25">
      <c r="A60" s="4">
        <f t="shared" si="6"/>
        <v>46408</v>
      </c>
      <c r="B60" s="1" t="str">
        <f t="shared" si="1"/>
        <v>Thursday</v>
      </c>
      <c r="C60" s="2"/>
      <c r="D60" s="2"/>
      <c r="E60" s="2"/>
      <c r="F60" s="2"/>
      <c r="G60" s="2"/>
      <c r="H60" s="23"/>
      <c r="I60" s="7" t="str">
        <f t="shared" si="4"/>
        <v/>
      </c>
      <c r="J60" s="2" t="str">
        <f t="shared" si="2"/>
        <v/>
      </c>
      <c r="K60" s="20" t="str" cm="1">
        <f t="array" ref="K60">IF(E60&lt;&gt;"",($A60-(_xlfn.XLOOKUP(TRUE,E$1:E59&lt;&gt;"",$A$1:$A59,,,-1)))/7,IF(F60&lt;&gt;"",($A60-(_xlfn.XLOOKUP(TRUE,F$1:F59&lt;&gt;"",$A$1:$A59,,,-1)))/7,IF(G60&lt;&gt;"",($A60-(_xlfn.XLOOKUP(TRUE,G$1:G59&lt;&gt;"",$A$1:$A59,,,-1)))/7,"")))</f>
        <v/>
      </c>
      <c r="L60" s="43" t="str" cm="1">
        <f t="array" ref="L60">IF(H60&lt;&gt;"",($A60-(_xlfn.XLOOKUP(TRUE,H$1:H59&lt;&gt;"",$A$1:$A59,,,-1)))/7,"")</f>
        <v/>
      </c>
      <c r="M60" s="51" t="str">
        <f t="shared" si="3"/>
        <v/>
      </c>
      <c r="N60" s="6" t="str">
        <f t="shared" si="5"/>
        <v/>
      </c>
      <c r="O60" s="38" t="str">
        <f>IF(MONTH(A60)&lt;&gt;MONTH(A61),COUNTIF(C$23:F60,"&lt;&gt;")+COUNTIF(H$23:H60,"&lt;&gt;")-SUM(O$23:O59),"")</f>
        <v/>
      </c>
      <c r="P60" s="38" t="str">
        <f>IF(MONTH(A60)&lt;&gt;MONTH(A61),COUNTIF(J$23:J60,"&lt;&gt;")-COUNTBLANK(J$23:J60)-SUM(P$23:P59),"")</f>
        <v/>
      </c>
    </row>
    <row r="61" spans="1:16" x14ac:dyDescent="0.25">
      <c r="A61" s="4">
        <f t="shared" si="6"/>
        <v>46415</v>
      </c>
      <c r="B61" s="1" t="str">
        <f t="shared" si="1"/>
        <v>Thursday</v>
      </c>
      <c r="C61" s="2"/>
      <c r="D61" s="2"/>
      <c r="E61" s="2"/>
      <c r="F61" s="2" t="s">
        <v>27</v>
      </c>
      <c r="G61" s="2"/>
      <c r="H61" s="23" t="s">
        <v>3</v>
      </c>
      <c r="I61" s="7" t="str">
        <f t="shared" si="4"/>
        <v xml:space="preserve">Planning &amp; Highways (Planning only), followed by </v>
      </c>
      <c r="J61" s="2" t="str">
        <f t="shared" si="2"/>
        <v>Estate Management</v>
      </c>
      <c r="K61" s="20" cm="1">
        <f t="array" ref="K61">IF(E61&lt;&gt;"",($A61-(_xlfn.XLOOKUP(TRUE,E$1:E60&lt;&gt;"",$A$1:$A60,,,-1)))/7,IF(F61&lt;&gt;"",($A61-(_xlfn.XLOOKUP(TRUE,F$1:F60&lt;&gt;"",$A$1:$A60,,,-1)))/7,IF(G61&lt;&gt;"",($A61-(_xlfn.XLOOKUP(TRUE,G$1:G60&lt;&gt;"",$A$1:$A60,,,-1)))/7,"")))</f>
        <v>16</v>
      </c>
      <c r="L61" s="43" cm="1">
        <f t="array" ref="L61">IF(H61&lt;&gt;"",($A61-(_xlfn.XLOOKUP(TRUE,H$1:H60&lt;&gt;"",$A$1:$A60,,,-1)))/7,"")</f>
        <v>3</v>
      </c>
      <c r="M61" s="51" t="str">
        <f t="shared" si="3"/>
        <v/>
      </c>
      <c r="N61" s="6" t="str">
        <f t="shared" si="5"/>
        <v>January</v>
      </c>
      <c r="O61" s="38">
        <f>IF(MONTH(A61)&lt;&gt;MONTH(A62),COUNTIF(C$23:F61,"&lt;&gt;")+COUNTIF(H$23:H61,"&lt;&gt;")-SUM(O$23:O60),"")</f>
        <v>5</v>
      </c>
      <c r="P61" s="38">
        <f>IF(MONTH(A61)&lt;&gt;MONTH(A62),COUNTIF(J$23:J61,"&lt;&gt;")-COUNTBLANK(J$23:J61)-SUM(P$23:P60),"")</f>
        <v>3</v>
      </c>
    </row>
    <row r="62" spans="1:16" x14ac:dyDescent="0.25">
      <c r="A62" s="4">
        <f t="shared" si="6"/>
        <v>46422</v>
      </c>
      <c r="B62" s="1" t="str">
        <f t="shared" si="1"/>
        <v>Thursday</v>
      </c>
      <c r="C62" s="2"/>
      <c r="D62" s="2"/>
      <c r="E62" s="2"/>
      <c r="F62" s="2"/>
      <c r="G62" s="2"/>
      <c r="H62" s="23"/>
      <c r="I62" s="7" t="str">
        <f t="shared" si="4"/>
        <v/>
      </c>
      <c r="J62" s="2" t="str">
        <f t="shared" si="2"/>
        <v/>
      </c>
      <c r="K62" s="20" t="str" cm="1">
        <f t="array" ref="K62">IF(E62&lt;&gt;"",($A62-(_xlfn.XLOOKUP(TRUE,E$1:E61&lt;&gt;"",$A$1:$A61,,,-1)))/7,IF(F62&lt;&gt;"",($A62-(_xlfn.XLOOKUP(TRUE,F$1:F61&lt;&gt;"",$A$1:$A61,,,-1)))/7,IF(G62&lt;&gt;"",($A62-(_xlfn.XLOOKUP(TRUE,G$1:G61&lt;&gt;"",$A$1:$A61,,,-1)))/7,"")))</f>
        <v/>
      </c>
      <c r="L62" s="43" t="str" cm="1">
        <f t="array" ref="L62">IF(H62&lt;&gt;"",($A62-(_xlfn.XLOOKUP(TRUE,H$1:H61&lt;&gt;"",$A$1:$A61,,,-1)))/7,"")</f>
        <v/>
      </c>
      <c r="M62" s="51" t="str">
        <f t="shared" si="3"/>
        <v/>
      </c>
      <c r="N62" s="6" t="str">
        <f t="shared" si="5"/>
        <v/>
      </c>
      <c r="O62" s="38" t="str">
        <f>IF(MONTH(A62)&lt;&gt;MONTH(A63),COUNTIF(C$23:F62,"&lt;&gt;")+COUNTIF(H$23:H62,"&lt;&gt;")-SUM(O$23:O61),"")</f>
        <v/>
      </c>
      <c r="P62" s="38" t="str">
        <f>IF(MONTH(A62)&lt;&gt;MONTH(A63),COUNTIF(J$23:J62,"&lt;&gt;")-COUNTBLANK(J$23:J62)-SUM(P$23:P61),"")</f>
        <v/>
      </c>
    </row>
    <row r="63" spans="1:16" x14ac:dyDescent="0.25">
      <c r="A63" s="4">
        <f t="shared" si="6"/>
        <v>46429</v>
      </c>
      <c r="B63" s="1" t="str">
        <f t="shared" si="1"/>
        <v>Thursday</v>
      </c>
      <c r="C63" s="2"/>
      <c r="D63" s="2"/>
      <c r="E63" s="2"/>
      <c r="F63" s="2"/>
      <c r="G63" s="2"/>
      <c r="H63" s="23"/>
      <c r="I63" s="7" t="str">
        <f t="shared" si="4"/>
        <v/>
      </c>
      <c r="J63" s="2" t="str">
        <f t="shared" si="2"/>
        <v/>
      </c>
      <c r="K63" s="20" t="str" cm="1">
        <f t="array" ref="K63">IF(E63&lt;&gt;"",($A63-(_xlfn.XLOOKUP(TRUE,E$1:E62&lt;&gt;"",$A$1:$A62,,,-1)))/7,IF(F63&lt;&gt;"",($A63-(_xlfn.XLOOKUP(TRUE,F$1:F62&lt;&gt;"",$A$1:$A62,,,-1)))/7,IF(G63&lt;&gt;"",($A63-(_xlfn.XLOOKUP(TRUE,G$1:G62&lt;&gt;"",$A$1:$A62,,,-1)))/7,"")))</f>
        <v/>
      </c>
      <c r="L63" s="43" t="str" cm="1">
        <f t="array" ref="L63">IF(H63&lt;&gt;"",($A63-(_xlfn.XLOOKUP(TRUE,H$1:H62&lt;&gt;"",$A$1:$A62,,,-1)))/7,"")</f>
        <v/>
      </c>
      <c r="M63" s="51" t="str">
        <f t="shared" si="3"/>
        <v/>
      </c>
      <c r="N63" s="6" t="str">
        <f t="shared" si="5"/>
        <v/>
      </c>
      <c r="O63" s="38" t="str">
        <f>IF(MONTH(A63)&lt;&gt;MONTH(A64),COUNTIF(C$23:F63,"&lt;&gt;")+COUNTIF(H$23:H63,"&lt;&gt;")-SUM(O$23:O62),"")</f>
        <v/>
      </c>
      <c r="P63" s="38" t="str">
        <f>IF(MONTH(A63)&lt;&gt;MONTH(A64),COUNTIF(J$23:J63,"&lt;&gt;")-COUNTBLANK(J$23:J63)-SUM(P$23:P62),"")</f>
        <v/>
      </c>
    </row>
    <row r="64" spans="1:16" x14ac:dyDescent="0.25">
      <c r="A64" s="4">
        <f t="shared" si="6"/>
        <v>46436</v>
      </c>
      <c r="B64" s="1" t="str">
        <f t="shared" si="1"/>
        <v>Thursday</v>
      </c>
      <c r="C64" s="2"/>
      <c r="D64" s="2"/>
      <c r="E64" s="2"/>
      <c r="F64" s="2"/>
      <c r="G64" s="2"/>
      <c r="H64" s="23" t="s">
        <v>3</v>
      </c>
      <c r="I64" s="7" t="str">
        <f t="shared" si="4"/>
        <v/>
      </c>
      <c r="J64" s="2" t="str">
        <f t="shared" si="2"/>
        <v>Planning &amp; Highways (Planning only)</v>
      </c>
      <c r="K64" s="20" t="str" cm="1">
        <f t="array" ref="K64">IF(E64&lt;&gt;"",($A64-(_xlfn.XLOOKUP(TRUE,E$1:E63&lt;&gt;"",$A$1:$A63,,,-1)))/7,IF(F64&lt;&gt;"",($A64-(_xlfn.XLOOKUP(TRUE,F$1:F63&lt;&gt;"",$A$1:$A63,,,-1)))/7,IF(G64&lt;&gt;"",($A64-(_xlfn.XLOOKUP(TRUE,G$1:G63&lt;&gt;"",$A$1:$A63,,,-1)))/7,"")))</f>
        <v/>
      </c>
      <c r="L64" s="43" cm="1">
        <f t="array" ref="L64">IF(H64&lt;&gt;"",($A64-(_xlfn.XLOOKUP(TRUE,H$1:H63&lt;&gt;"",$A$1:$A63,,,-1)))/7,"")</f>
        <v>3</v>
      </c>
      <c r="M64" s="51" t="str">
        <f t="shared" si="3"/>
        <v/>
      </c>
      <c r="N64" s="6" t="str">
        <f t="shared" si="5"/>
        <v/>
      </c>
      <c r="O64" s="38" t="str">
        <f>IF(MONTH(A64)&lt;&gt;MONTH(A65),COUNTIF(C$23:F64,"&lt;&gt;")+COUNTIF(H$23:H64,"&lt;&gt;")-SUM(O$23:O63),"")</f>
        <v/>
      </c>
      <c r="P64" s="38" t="str">
        <f>IF(MONTH(A64)&lt;&gt;MONTH(A65),COUNTIF(J$23:J64,"&lt;&gt;")-COUNTBLANK(J$23:J64)-SUM(P$23:P63),"")</f>
        <v/>
      </c>
    </row>
    <row r="65" spans="1:16" x14ac:dyDescent="0.25">
      <c r="A65" s="4">
        <f t="shared" si="6"/>
        <v>46443</v>
      </c>
      <c r="B65" s="1" t="str">
        <f t="shared" si="1"/>
        <v>Thursday</v>
      </c>
      <c r="C65" s="2"/>
      <c r="D65" s="2" t="s">
        <v>1</v>
      </c>
      <c r="E65" s="2" t="s">
        <v>2</v>
      </c>
      <c r="F65" s="2"/>
      <c r="G65" s="2"/>
      <c r="H65" s="23"/>
      <c r="I65" s="7" t="str">
        <f t="shared" si="4"/>
        <v xml:space="preserve">F&amp;GP followed by </v>
      </c>
      <c r="J65" s="2" t="str">
        <f>IF(G65&lt;&gt;"","Planning &amp; Highways (Both)",IF(AND(H65&lt;&gt;"",C65="",D65="",F65="",E65=""),"Planning &amp; Highways (Planning only)",IF(AND(D65="F&amp;GP",OR(E65="Community",F65="Estate Management",G65="Highways")),C65&amp;E65&amp;F65,C65&amp;D65&amp;E65&amp;F65)))</f>
        <v>Community</v>
      </c>
      <c r="K65" s="20" cm="1">
        <f t="array" ref="K65">IF(E65&lt;&gt;"",($A65-(_xlfn.XLOOKUP(TRUE,E$1:E64&lt;&gt;"",$A$1:$A64,,,-1)))/7,IF(F65&lt;&gt;"",($A65-(_xlfn.XLOOKUP(TRUE,F$1:F64&lt;&gt;"",$A$1:$A64,,,-1)))/7,IF(G65&lt;&gt;"",($A65-(_xlfn.XLOOKUP(TRUE,G$1:G64&lt;&gt;"",$A$1:$A64,,,-1)))/7,"")))</f>
        <v>14</v>
      </c>
      <c r="L65" s="43" t="str" cm="1">
        <f t="array" ref="L65">IF(H65&lt;&gt;"",($A65-(_xlfn.XLOOKUP(TRUE,H$1:H64&lt;&gt;"",$A$1:$A64,,,-1)))/7,"")</f>
        <v/>
      </c>
      <c r="M65" s="51" t="str">
        <f t="shared" si="3"/>
        <v/>
      </c>
      <c r="N65" s="6" t="str">
        <f t="shared" si="5"/>
        <v>February</v>
      </c>
      <c r="O65" s="38">
        <f>IF(MONTH(A65)&lt;&gt;MONTH(A66),COUNTIF(C$23:F65,"&lt;&gt;")+COUNTIF(H$23:H65,"&lt;&gt;")-SUM(O$23:O64),"")</f>
        <v>3</v>
      </c>
      <c r="P65" s="38">
        <f>IF(MONTH(A65)&lt;&gt;MONTH(A66),COUNTIF(J$23:J65,"&lt;&gt;")-COUNTBLANK(J$23:J65)-SUM(P$23:P64),"")</f>
        <v>2</v>
      </c>
    </row>
    <row r="66" spans="1:16" x14ac:dyDescent="0.25">
      <c r="A66" s="4">
        <f t="shared" si="6"/>
        <v>46450</v>
      </c>
      <c r="B66" s="1" t="str">
        <f t="shared" si="1"/>
        <v>Thursday</v>
      </c>
      <c r="C66" s="2"/>
      <c r="D66" s="2"/>
      <c r="E66" s="2"/>
      <c r="F66" s="2"/>
      <c r="G66" s="2"/>
      <c r="H66" s="23"/>
      <c r="I66" s="7" t="str">
        <f t="shared" si="4"/>
        <v/>
      </c>
      <c r="J66" s="2" t="str">
        <f t="shared" ref="J66:J74" si="7">IF(G66&lt;&gt;"","Planning &amp; Highways (Both)",IF(AND(H66&lt;&gt;"",C66="",D66="",F66="",E66=""),"Planning &amp; Highways (Planning only)",IF(AND(D66="F&amp;GP",OR(E66="Community",F66="Estate Management",G66="Highways")),C66&amp;E66&amp;F66,C66&amp;D66&amp;E66&amp;F66)))</f>
        <v/>
      </c>
      <c r="K66" s="20" t="str" cm="1">
        <f t="array" ref="K66">IF(E66&lt;&gt;"",($A66-(_xlfn.XLOOKUP(TRUE,E$1:E65&lt;&gt;"",$A$1:$A65,,,-1)))/7,IF(F66&lt;&gt;"",($A66-(_xlfn.XLOOKUP(TRUE,F$1:F65&lt;&gt;"",$A$1:$A65,,,-1)))/7,IF(G66&lt;&gt;"",($A66-(_xlfn.XLOOKUP(TRUE,G$1:G65&lt;&gt;"",$A$1:$A65,,,-1)))/7,"")))</f>
        <v/>
      </c>
      <c r="L66" s="43" t="str" cm="1">
        <f t="array" ref="L66">IF(H66&lt;&gt;"",($A66-(_xlfn.XLOOKUP(TRUE,H$1:H65&lt;&gt;"",$A$1:$A65,,,-1)))/7,"")</f>
        <v/>
      </c>
      <c r="M66" s="51" t="str">
        <f t="shared" si="3"/>
        <v/>
      </c>
      <c r="N66" s="6" t="str">
        <f t="shared" si="5"/>
        <v/>
      </c>
      <c r="O66" s="38" t="str">
        <f>IF(MONTH(A66)&lt;&gt;MONTH(A67),COUNTIF(C$23:F66,"&lt;&gt;")+COUNTIF(H$23:H66,"&lt;&gt;")-SUM(O$23:O65),"")</f>
        <v/>
      </c>
      <c r="P66" s="38" t="str">
        <f>IF(MONTH(A66)&lt;&gt;MONTH(A67),COUNTIF(J$23:J66,"&lt;&gt;")-COUNTBLANK(J$23:J66)-SUM(P$23:P65),"")</f>
        <v/>
      </c>
    </row>
    <row r="67" spans="1:16" x14ac:dyDescent="0.25">
      <c r="A67" s="4">
        <f t="shared" si="6"/>
        <v>46457</v>
      </c>
      <c r="B67" s="1" t="str">
        <f t="shared" si="1"/>
        <v>Thursday</v>
      </c>
      <c r="C67" s="2" t="s">
        <v>0</v>
      </c>
      <c r="D67" s="2"/>
      <c r="E67" s="2"/>
      <c r="F67" s="2"/>
      <c r="G67" s="2"/>
      <c r="H67" s="23" t="s">
        <v>3</v>
      </c>
      <c r="I67" s="7" t="str">
        <f t="shared" si="4"/>
        <v xml:space="preserve">Planning &amp; Highways (Planning only), followed by </v>
      </c>
      <c r="J67" s="2" t="str">
        <f t="shared" si="7"/>
        <v>Full</v>
      </c>
      <c r="K67" s="20" t="str" cm="1">
        <f t="array" ref="K67">IF(E67&lt;&gt;"",($A67-(_xlfn.XLOOKUP(TRUE,E$1:E66&lt;&gt;"",$A$1:$A66,,,-1)))/7,IF(F67&lt;&gt;"",($A67-(_xlfn.XLOOKUP(TRUE,F$1:F66&lt;&gt;"",$A$1:$A66,,,-1)))/7,IF(G67&lt;&gt;"",($A67-(_xlfn.XLOOKUP(TRUE,G$1:G66&lt;&gt;"",$A$1:$A66,,,-1)))/7,"")))</f>
        <v/>
      </c>
      <c r="L67" s="43" cm="1">
        <f t="array" ref="L67">IF(H67&lt;&gt;"",($A67-(_xlfn.XLOOKUP(TRUE,H$1:H66&lt;&gt;"",$A$1:$A66,,,-1)))/7,"")</f>
        <v>3</v>
      </c>
      <c r="M67" s="51" t="str">
        <f t="shared" si="3"/>
        <v>Y</v>
      </c>
      <c r="N67" s="6" t="str">
        <f t="shared" si="5"/>
        <v/>
      </c>
      <c r="O67" s="38" t="str">
        <f>IF(MONTH(A67)&lt;&gt;MONTH(A68),COUNTIF(C$23:F67,"&lt;&gt;")+COUNTIF(H$23:H67,"&lt;&gt;")-SUM(O$23:O66),"")</f>
        <v/>
      </c>
      <c r="P67" s="38" t="str">
        <f>IF(MONTH(A67)&lt;&gt;MONTH(A68),COUNTIF(J$23:J67,"&lt;&gt;")-COUNTBLANK(J$23:J67)-SUM(P$23:P66),"")</f>
        <v/>
      </c>
    </row>
    <row r="68" spans="1:16" x14ac:dyDescent="0.25">
      <c r="A68" s="4">
        <f t="shared" si="6"/>
        <v>46464</v>
      </c>
      <c r="B68" s="1" t="str">
        <f t="shared" si="1"/>
        <v>Thursday</v>
      </c>
      <c r="C68" s="2"/>
      <c r="D68" s="2"/>
      <c r="E68" s="2"/>
      <c r="F68" s="2"/>
      <c r="G68" s="2"/>
      <c r="H68" s="23"/>
      <c r="I68" s="7" t="str">
        <f t="shared" si="4"/>
        <v/>
      </c>
      <c r="J68" s="2" t="str">
        <f t="shared" si="7"/>
        <v/>
      </c>
      <c r="K68" s="20" t="str" cm="1">
        <f t="array" ref="K68">IF(E68&lt;&gt;"",($A68-(_xlfn.XLOOKUP(TRUE,E$1:E67&lt;&gt;"",$A$1:$A67,,,-1)))/7,IF(F68&lt;&gt;"",($A68-(_xlfn.XLOOKUP(TRUE,F$1:F67&lt;&gt;"",$A$1:$A67,,,-1)))/7,IF(G68&lt;&gt;"",($A68-(_xlfn.XLOOKUP(TRUE,G$1:G67&lt;&gt;"",$A$1:$A67,,,-1)))/7,"")))</f>
        <v/>
      </c>
      <c r="L68" s="43" t="str" cm="1">
        <f t="array" ref="L68">IF(H68&lt;&gt;"",($A68-(_xlfn.XLOOKUP(TRUE,H$1:H67&lt;&gt;"",$A$1:$A67,,,-1)))/7,"")</f>
        <v/>
      </c>
      <c r="M68" s="51" t="str">
        <f t="shared" si="3"/>
        <v/>
      </c>
      <c r="N68" s="6" t="str">
        <f t="shared" si="5"/>
        <v/>
      </c>
      <c r="O68" s="38" t="str">
        <f>IF(MONTH(A68)&lt;&gt;MONTH(A69),COUNTIF(C$23:F68,"&lt;&gt;")+COUNTIF(H$23:H68,"&lt;&gt;")-SUM(O$23:O67),"")</f>
        <v/>
      </c>
      <c r="P68" s="38" t="str">
        <f>IF(MONTH(A68)&lt;&gt;MONTH(A69),COUNTIF(J$23:J68,"&lt;&gt;")-COUNTBLANK(J$23:J68)-SUM(P$23:P67),"")</f>
        <v/>
      </c>
    </row>
    <row r="69" spans="1:16" x14ac:dyDescent="0.25">
      <c r="A69" s="4">
        <f t="shared" si="6"/>
        <v>46471</v>
      </c>
      <c r="B69" s="1" t="str">
        <f t="shared" si="1"/>
        <v>Thursday</v>
      </c>
      <c r="C69" s="2"/>
      <c r="D69" s="2"/>
      <c r="E69" s="2"/>
      <c r="F69" s="2"/>
      <c r="G69" s="2"/>
      <c r="H69" s="23"/>
      <c r="I69" s="7" t="str">
        <f t="shared" si="4"/>
        <v/>
      </c>
      <c r="J69" s="2" t="str">
        <f t="shared" si="7"/>
        <v/>
      </c>
      <c r="K69" s="20" t="str" cm="1">
        <f t="array" ref="K69">IF(E69&lt;&gt;"",($A69-(_xlfn.XLOOKUP(TRUE,E$1:E68&lt;&gt;"",$A$1:$A68,,,-1)))/7,IF(F69&lt;&gt;"",($A69-(_xlfn.XLOOKUP(TRUE,F$1:F68&lt;&gt;"",$A$1:$A68,,,-1)))/7,IF(G69&lt;&gt;"",($A69-(_xlfn.XLOOKUP(TRUE,G$1:G68&lt;&gt;"",$A$1:$A68,,,-1)))/7,"")))</f>
        <v/>
      </c>
      <c r="L69" s="43" t="str" cm="1">
        <f t="array" ref="L69">IF(H69&lt;&gt;"",($A69-(_xlfn.XLOOKUP(TRUE,H$1:H68&lt;&gt;"",$A$1:$A68,,,-1)))/7,"")</f>
        <v/>
      </c>
      <c r="M69" s="51" t="str">
        <f t="shared" si="3"/>
        <v/>
      </c>
      <c r="N69" s="6" t="str">
        <f t="shared" si="5"/>
        <v>March</v>
      </c>
      <c r="O69" s="38">
        <f>IF(MONTH(A69)&lt;&gt;MONTH(A70),COUNTIF(C$23:F69,"&lt;&gt;")+COUNTIF(H$23:H69,"&lt;&gt;")-SUM(O$23:O68),"")</f>
        <v>2</v>
      </c>
      <c r="P69" s="38">
        <f>IF(MONTH(A69)&lt;&gt;MONTH(A70),COUNTIF(J$23:J69,"&lt;&gt;")-COUNTBLANK(J$23:J69)-SUM(P$23:P68),"")</f>
        <v>1</v>
      </c>
    </row>
    <row r="70" spans="1:16" x14ac:dyDescent="0.25">
      <c r="A70" s="4">
        <f t="shared" si="6"/>
        <v>46478</v>
      </c>
      <c r="B70" s="1" t="str">
        <f t="shared" si="1"/>
        <v>Thursday</v>
      </c>
      <c r="C70" s="2"/>
      <c r="D70" s="2"/>
      <c r="E70" s="2"/>
      <c r="F70" s="2"/>
      <c r="G70" s="2" t="s">
        <v>17</v>
      </c>
      <c r="H70" s="23" t="s">
        <v>3</v>
      </c>
      <c r="I70" s="7" t="str">
        <f t="shared" si="4"/>
        <v/>
      </c>
      <c r="J70" s="2" t="str">
        <f t="shared" si="7"/>
        <v>Planning &amp; Highways (Both)</v>
      </c>
      <c r="K70" s="20" cm="1">
        <f t="array" ref="K70">IF(E70&lt;&gt;"",($A70-(_xlfn.XLOOKUP(TRUE,E$1:E69&lt;&gt;"",$A$1:$A69,,,-1)))/7,IF(F70&lt;&gt;"",($A70-(_xlfn.XLOOKUP(TRUE,F$1:F69&lt;&gt;"",$A$1:$A69,,,-1)))/7,IF(G70&lt;&gt;"",($A70-(_xlfn.XLOOKUP(TRUE,G$1:G69&lt;&gt;"",$A$1:$A69,,,-1)))/7,"")))</f>
        <v>16</v>
      </c>
      <c r="L70" s="43" cm="1">
        <f t="array" ref="L70">IF(H70&lt;&gt;"",($A70-(_xlfn.XLOOKUP(TRUE,H$1:H69&lt;&gt;"",$A$1:$A69,,,-1)))/7,"")</f>
        <v>3</v>
      </c>
      <c r="M70" s="51" t="str">
        <f t="shared" si="3"/>
        <v/>
      </c>
      <c r="N70" s="6" t="str">
        <f t="shared" si="5"/>
        <v/>
      </c>
      <c r="O70" s="38" t="str">
        <f>IF(MONTH(A70)&lt;&gt;MONTH(A71),COUNTIF(C$23:F70,"&lt;&gt;")+COUNTIF(H$23:H70,"&lt;&gt;")-SUM(O$23:O69),"")</f>
        <v/>
      </c>
      <c r="P70" s="38" t="str">
        <f>IF(MONTH(A70)&lt;&gt;MONTH(A71),COUNTIF(J$23:J70,"&lt;&gt;")-COUNTBLANK(J$23:J70)-SUM(P$23:P69),"")</f>
        <v/>
      </c>
    </row>
    <row r="71" spans="1:16" x14ac:dyDescent="0.25">
      <c r="A71" s="4">
        <f t="shared" si="6"/>
        <v>46485</v>
      </c>
      <c r="B71" s="1" t="str">
        <f t="shared" si="1"/>
        <v>Thursday</v>
      </c>
      <c r="C71" s="2"/>
      <c r="D71" s="2"/>
      <c r="E71" s="2"/>
      <c r="F71" s="2"/>
      <c r="G71" s="2"/>
      <c r="H71" s="23"/>
      <c r="I71" s="7" t="str">
        <f t="shared" si="4"/>
        <v/>
      </c>
      <c r="J71" s="2" t="str">
        <f t="shared" si="7"/>
        <v/>
      </c>
      <c r="K71" s="20" t="str" cm="1">
        <f t="array" ref="K71">IF(E71&lt;&gt;"",($A71-(_xlfn.XLOOKUP(TRUE,E$1:E70&lt;&gt;"",$A$1:$A70,,,-1)))/7,IF(F71&lt;&gt;"",($A71-(_xlfn.XLOOKUP(TRUE,F$1:F70&lt;&gt;"",$A$1:$A70,,,-1)))/7,IF(G71&lt;&gt;"",($A71-(_xlfn.XLOOKUP(TRUE,G$1:G70&lt;&gt;"",$A$1:$A70,,,-1)))/7,"")))</f>
        <v/>
      </c>
      <c r="L71" s="43" t="str" cm="1">
        <f t="array" ref="L71">IF(H71&lt;&gt;"",($A71-(_xlfn.XLOOKUP(TRUE,H$1:H70&lt;&gt;"",$A$1:$A70,,,-1)))/7,"")</f>
        <v/>
      </c>
      <c r="M71" s="51" t="str">
        <f t="shared" si="3"/>
        <v/>
      </c>
      <c r="N71" s="6" t="str">
        <f t="shared" si="5"/>
        <v/>
      </c>
      <c r="O71" s="38" t="str">
        <f>IF(MONTH(A71)&lt;&gt;MONTH(A72),COUNTIF(C$23:F71,"&lt;&gt;")+COUNTIF(H$23:H71,"&lt;&gt;")-SUM(O$23:O70),"")</f>
        <v/>
      </c>
      <c r="P71" s="38" t="str">
        <f>IF(MONTH(A71)&lt;&gt;MONTH(A72),COUNTIF(J$23:J71,"&lt;&gt;")-COUNTBLANK(J$23:J71)-SUM(P$23:P70),"")</f>
        <v/>
      </c>
    </row>
    <row r="72" spans="1:16" x14ac:dyDescent="0.25">
      <c r="A72" s="4">
        <f t="shared" si="6"/>
        <v>46492</v>
      </c>
      <c r="B72" s="1" t="str">
        <f t="shared" si="1"/>
        <v>Thursday</v>
      </c>
      <c r="C72" s="2"/>
      <c r="D72" s="2"/>
      <c r="E72" s="2"/>
      <c r="F72" s="2"/>
      <c r="G72" s="2"/>
      <c r="H72" s="23"/>
      <c r="I72" s="7" t="str">
        <f t="shared" si="4"/>
        <v/>
      </c>
      <c r="J72" s="2" t="str">
        <f t="shared" si="7"/>
        <v/>
      </c>
      <c r="K72" s="20" t="str" cm="1">
        <f t="array" ref="K72">IF(E72&lt;&gt;"",($A72-(_xlfn.XLOOKUP(TRUE,E$1:E71&lt;&gt;"",$A$1:$A71,,,-1)))/7,IF(F72&lt;&gt;"",($A72-(_xlfn.XLOOKUP(TRUE,F$1:F71&lt;&gt;"",$A$1:$A71,,,-1)))/7,IF(G72&lt;&gt;"",($A72-(_xlfn.XLOOKUP(TRUE,G$1:G71&lt;&gt;"",$A$1:$A71,,,-1)))/7,"")))</f>
        <v/>
      </c>
      <c r="L72" s="43" t="str" cm="1">
        <f t="array" ref="L72">IF(H72&lt;&gt;"",($A72-(_xlfn.XLOOKUP(TRUE,H$1:H71&lt;&gt;"",$A$1:$A71,,,-1)))/7,"")</f>
        <v/>
      </c>
      <c r="M72" s="51" t="str">
        <f t="shared" si="3"/>
        <v/>
      </c>
      <c r="N72" s="6" t="str">
        <f t="shared" si="5"/>
        <v/>
      </c>
      <c r="O72" s="38" t="str">
        <f>IF(MONTH(A72)&lt;&gt;MONTH(A73),COUNTIF(C$23:F72,"&lt;&gt;")+COUNTIF(H$23:H72,"&lt;&gt;")-SUM(O$23:O71),"")</f>
        <v/>
      </c>
      <c r="P72" s="38" t="str">
        <f>IF(MONTH(A72)&lt;&gt;MONTH(A73),COUNTIF(J$23:J72,"&lt;&gt;")-COUNTBLANK(J$23:J72)-SUM(P$23:P71),"")</f>
        <v/>
      </c>
    </row>
    <row r="73" spans="1:16" x14ac:dyDescent="0.25">
      <c r="A73" s="4">
        <f t="shared" si="6"/>
        <v>46499</v>
      </c>
      <c r="B73" s="1" t="str">
        <f t="shared" si="1"/>
        <v>Thursday</v>
      </c>
      <c r="C73" s="2"/>
      <c r="D73" s="2"/>
      <c r="E73" s="2"/>
      <c r="F73" s="2" t="s">
        <v>27</v>
      </c>
      <c r="G73" s="2"/>
      <c r="H73" s="23" t="s">
        <v>3</v>
      </c>
      <c r="I73" s="7" t="str">
        <f t="shared" si="4"/>
        <v xml:space="preserve">Planning &amp; Highways (Planning only), followed by </v>
      </c>
      <c r="J73" s="2" t="str">
        <f t="shared" si="7"/>
        <v>Estate Management</v>
      </c>
      <c r="K73" s="20" cm="1">
        <f t="array" ref="K73">IF(E73&lt;&gt;"",($A73-(_xlfn.XLOOKUP(TRUE,E$1:E72&lt;&gt;"",$A$1:$A72,,,-1)))/7,IF(F73&lt;&gt;"",($A73-(_xlfn.XLOOKUP(TRUE,F$1:F72&lt;&gt;"",$A$1:$A72,,,-1)))/7,IF(G73&lt;&gt;"",($A73-(_xlfn.XLOOKUP(TRUE,G$1:G72&lt;&gt;"",$A$1:$A72,,,-1)))/7,"")))</f>
        <v>12</v>
      </c>
      <c r="L73" s="43" cm="1">
        <f t="array" ref="L73">IF(H73&lt;&gt;"",($A73-(_xlfn.XLOOKUP(TRUE,H$1:H72&lt;&gt;"",$A$1:$A72,,,-1)))/7,"")</f>
        <v>3</v>
      </c>
      <c r="M73" s="51" t="str">
        <f t="shared" si="3"/>
        <v/>
      </c>
      <c r="N73" s="6" t="str">
        <f t="shared" si="5"/>
        <v/>
      </c>
      <c r="O73" s="38" t="str">
        <f>IF(MONTH(A73)&lt;&gt;MONTH(A74),COUNTIF(C$23:F73,"&lt;&gt;")+COUNTIF(H$23:H73,"&lt;&gt;")-SUM(O$23:O72),"")</f>
        <v/>
      </c>
      <c r="P73" s="38" t="str">
        <f>IF(MONTH(A73)&lt;&gt;MONTH(A74),COUNTIF(J$23:J73,"&lt;&gt;")-COUNTBLANK(J$23:J73)-SUM(P$23:P72),"")</f>
        <v/>
      </c>
    </row>
    <row r="74" spans="1:16" x14ac:dyDescent="0.25">
      <c r="A74" s="4">
        <f t="shared" si="6"/>
        <v>46506</v>
      </c>
      <c r="B74" s="1" t="str">
        <f t="shared" si="1"/>
        <v>Thursday</v>
      </c>
      <c r="C74" s="2"/>
      <c r="D74" s="2" t="s">
        <v>1</v>
      </c>
      <c r="E74" s="2"/>
      <c r="F74" s="2"/>
      <c r="G74" s="2"/>
      <c r="H74" s="23"/>
      <c r="I74" s="7" t="str">
        <f t="shared" si="4"/>
        <v/>
      </c>
      <c r="J74" s="2" t="str">
        <f t="shared" si="7"/>
        <v>F&amp;GP</v>
      </c>
      <c r="K74" s="20" t="str" cm="1">
        <f t="array" ref="K74">IF(E74&lt;&gt;"",($A74-(_xlfn.XLOOKUP(TRUE,E$1:E73&lt;&gt;"",$A$1:$A73,,,-1)))/7,IF(F74&lt;&gt;"",($A74-(_xlfn.XLOOKUP(TRUE,F$1:F73&lt;&gt;"",$A$1:$A73,,,-1)))/7,IF(G74&lt;&gt;"",($A74-(_xlfn.XLOOKUP(TRUE,G$1:G73&lt;&gt;"",$A$1:$A73,,,-1)))/7,"")))</f>
        <v/>
      </c>
      <c r="L74" s="43" t="str" cm="1">
        <f t="array" ref="L74">IF(H74&lt;&gt;"",($A74-(_xlfn.XLOOKUP(TRUE,H$1:H73&lt;&gt;"",$A$1:$A73,,,-1)))/7,"")</f>
        <v/>
      </c>
      <c r="M74" s="51" t="str">
        <f t="shared" si="3"/>
        <v/>
      </c>
      <c r="N74" s="6" t="str">
        <f t="shared" si="5"/>
        <v>April</v>
      </c>
      <c r="O74" s="38">
        <f>IF(MONTH(A74)&lt;&gt;MONTH(A75),COUNTIF(C$23:F74,"&lt;&gt;")+COUNTIF(H$23:H74,"&lt;&gt;")-SUM(O$23:O73),"")</f>
        <v>4</v>
      </c>
      <c r="P74" s="38">
        <f>IF(MONTH(A74)&lt;&gt;MONTH(A75),COUNTIF(J$23:J74,"&lt;&gt;")-COUNTBLANK(J$23:J74)-SUM(P$23:P73),"")</f>
        <v>3</v>
      </c>
    </row>
    <row r="75" spans="1:16" ht="15.75" thickBot="1" x14ac:dyDescent="0.3">
      <c r="A75" s="4"/>
      <c r="B75" s="1"/>
      <c r="C75" s="2"/>
      <c r="D75" s="2"/>
      <c r="E75" s="2"/>
      <c r="F75" s="2"/>
      <c r="G75" s="2"/>
      <c r="H75" s="23"/>
      <c r="I75" s="7"/>
      <c r="J75" s="2"/>
      <c r="K75" s="6"/>
      <c r="L75" s="6"/>
      <c r="M75" s="38"/>
      <c r="N75" s="6"/>
      <c r="O75" s="38"/>
      <c r="P75" s="38"/>
    </row>
    <row r="76" spans="1:16" ht="15.75" thickBot="1" x14ac:dyDescent="0.3">
      <c r="A76" s="9" t="str">
        <f>"Meetings during "&amp;A20</f>
        <v>Meetings during 2026/27</v>
      </c>
      <c r="B76" s="57"/>
      <c r="C76" s="11">
        <f>COUNTA(C23:C74)</f>
        <v>7</v>
      </c>
      <c r="D76" s="11">
        <f t="shared" ref="D76:H76" si="8">COUNTA(D23:D74)</f>
        <v>8</v>
      </c>
      <c r="E76" s="11">
        <f t="shared" si="8"/>
        <v>4</v>
      </c>
      <c r="F76" s="11">
        <f t="shared" si="8"/>
        <v>4</v>
      </c>
      <c r="G76" s="11">
        <f t="shared" si="8"/>
        <v>4</v>
      </c>
      <c r="H76" s="11">
        <f t="shared" si="8"/>
        <v>17</v>
      </c>
      <c r="I76" s="11">
        <f>COUNTA(I23:I74)-COUNTBLANK(I23:I74)</f>
        <v>12</v>
      </c>
      <c r="J76" s="56">
        <f>COUNTA(J23:J74)-COUNTBLANK(J23:J74)</f>
        <v>28</v>
      </c>
      <c r="K76" s="6"/>
      <c r="L76" s="6"/>
      <c r="M76" s="38"/>
      <c r="N76" s="6"/>
      <c r="O76" s="38"/>
      <c r="P76" s="38"/>
    </row>
  </sheetData>
  <mergeCells count="1">
    <mergeCell ref="A20:H20"/>
  </mergeCells>
  <conditionalFormatting sqref="A1:J18">
    <cfRule type="expression" dxfId="67" priority="23" stopIfTrue="1">
      <formula>OR(#REF!="X")</formula>
    </cfRule>
    <cfRule type="expression" dxfId="66" priority="24">
      <formula>OR($C1&lt;&gt;"",$D1&lt;&gt;"",$E1&lt;&gt;"",$F1&lt;&gt;"",$G1&lt;&gt;"",$H1&lt;&gt;"")</formula>
    </cfRule>
  </conditionalFormatting>
  <conditionalFormatting sqref="A23:J59">
    <cfRule type="expression" dxfId="65" priority="19" stopIfTrue="1">
      <formula>OR(#REF!="X")</formula>
    </cfRule>
    <cfRule type="expression" dxfId="64" priority="20" stopIfTrue="1">
      <formula>OR($C23&lt;&gt;"",$D23&lt;&gt;"",$E23&lt;&gt;"",$F23&lt;&gt;"",$G23&lt;&gt;"",$H23&lt;&gt;"")</formula>
    </cfRule>
    <cfRule type="expression" dxfId="63" priority="21">
      <formula>AND(OR($C23="",$D23="",$E23="",$F23="",$G23="",$H23=""),OR(MONTH($A23)=8,MONTH($A23)=12))</formula>
    </cfRule>
  </conditionalFormatting>
  <conditionalFormatting sqref="A60:J75">
    <cfRule type="expression" dxfId="62" priority="25" stopIfTrue="1">
      <formula>OR(#REF!="X")</formula>
    </cfRule>
    <cfRule type="expression" dxfId="61" priority="26" stopIfTrue="1">
      <formula>OR($C60&lt;&gt;"",$D60&lt;&gt;"",$E60&lt;&gt;"",$F60&lt;&gt;"",$G60&lt;&gt;"",$H60&lt;&gt;"")</formula>
    </cfRule>
    <cfRule type="expression" dxfId="60" priority="27">
      <formula>AND(OR($C60="",$D60="",$E60="",$F60="",$G60="",$H60=""),OR(MONTH($A60)=8,MONTH($A60)=12))</formula>
    </cfRule>
  </conditionalFormatting>
  <conditionalFormatting sqref="A75:J75 N75:P75">
    <cfRule type="expression" dxfId="59" priority="22">
      <formula>MONTH($A75)&lt;&gt;MONTH($A76)</formula>
    </cfRule>
  </conditionalFormatting>
  <conditionalFormatting sqref="A23:P74">
    <cfRule type="expression" dxfId="58" priority="18">
      <formula>MONTH($A23)&lt;&gt;MONTH($A24)</formula>
    </cfRule>
  </conditionalFormatting>
  <conditionalFormatting sqref="N24:P74">
    <cfRule type="expression" dxfId="57" priority="28">
      <formula>AND($N24&lt;&gt;"",OR(MONTH($A24)=8,MONTH($A24)=12))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82E7C-3BF2-47C7-90C0-530BFB30C779}">
  <dimension ref="A1:R132"/>
  <sheetViews>
    <sheetView topLeftCell="A19" workbookViewId="0">
      <selection activeCell="A19" sqref="A19"/>
    </sheetView>
  </sheetViews>
  <sheetFormatPr defaultRowHeight="15" x14ac:dyDescent="0.25"/>
  <cols>
    <col min="1" max="1" width="11.7109375" style="4" customWidth="1"/>
    <col min="2" max="2" width="11.5703125" customWidth="1"/>
    <col min="3" max="7" width="11.7109375" style="2" customWidth="1"/>
    <col min="8" max="8" width="8.85546875" style="23" bestFit="1" customWidth="1"/>
    <col min="9" max="9" width="50.7109375" style="7" customWidth="1"/>
    <col min="10" max="10" width="34.140625" bestFit="1" customWidth="1"/>
    <col min="11" max="12" width="10.7109375" style="6" customWidth="1"/>
    <col min="13" max="15" width="10.7109375" style="38" customWidth="1"/>
    <col min="16" max="17" width="10.7109375" customWidth="1"/>
  </cols>
  <sheetData>
    <row r="1" spans="1:18" s="38" customFormat="1" x14ac:dyDescent="0.25">
      <c r="A1" s="4">
        <v>46023</v>
      </c>
      <c r="B1" s="1" t="s">
        <v>37</v>
      </c>
      <c r="C1" s="2"/>
      <c r="D1" s="2"/>
      <c r="E1" s="2"/>
      <c r="F1" s="2"/>
      <c r="G1" s="2"/>
      <c r="H1" s="2"/>
      <c r="I1" s="7" t="s">
        <v>4</v>
      </c>
      <c r="J1" s="2" t="s">
        <v>4</v>
      </c>
      <c r="K1" s="20" t="s">
        <v>4</v>
      </c>
      <c r="L1" s="6" t="s">
        <v>4</v>
      </c>
      <c r="M1" s="38" t="s">
        <v>4</v>
      </c>
      <c r="N1" s="38" t="s">
        <v>4</v>
      </c>
      <c r="P1"/>
      <c r="Q1"/>
      <c r="R1"/>
    </row>
    <row r="2" spans="1:18" s="38" customFormat="1" x14ac:dyDescent="0.25">
      <c r="A2" s="4">
        <v>46030</v>
      </c>
      <c r="B2" s="1" t="s">
        <v>37</v>
      </c>
      <c r="C2" s="2"/>
      <c r="D2" s="2" t="s">
        <v>1</v>
      </c>
      <c r="E2" s="2"/>
      <c r="F2" s="2"/>
      <c r="G2" s="2"/>
      <c r="H2" s="23" t="s">
        <v>3</v>
      </c>
      <c r="I2" s="7" t="s">
        <v>39</v>
      </c>
      <c r="J2" s="2" t="s">
        <v>1</v>
      </c>
      <c r="K2" s="20" t="s">
        <v>4</v>
      </c>
      <c r="L2" s="6" t="s">
        <v>4</v>
      </c>
      <c r="M2" s="38" t="s">
        <v>4</v>
      </c>
      <c r="N2" s="38" t="s">
        <v>4</v>
      </c>
      <c r="P2"/>
      <c r="Q2"/>
      <c r="R2"/>
    </row>
    <row r="3" spans="1:18" s="38" customFormat="1" x14ac:dyDescent="0.25">
      <c r="A3" s="4">
        <v>46037</v>
      </c>
      <c r="B3" s="1" t="s">
        <v>37</v>
      </c>
      <c r="C3" s="2" t="s">
        <v>0</v>
      </c>
      <c r="D3" s="2"/>
      <c r="E3" s="2"/>
      <c r="F3" s="2"/>
      <c r="G3" s="2"/>
      <c r="H3" s="23"/>
      <c r="I3" s="7" t="s">
        <v>4</v>
      </c>
      <c r="J3" s="2" t="s">
        <v>0</v>
      </c>
      <c r="K3" s="20" t="s">
        <v>4</v>
      </c>
      <c r="L3" s="6" t="s">
        <v>4</v>
      </c>
      <c r="M3" s="38" t="s">
        <v>4</v>
      </c>
      <c r="N3" s="38" t="s">
        <v>4</v>
      </c>
      <c r="P3"/>
      <c r="Q3"/>
      <c r="R3"/>
    </row>
    <row r="4" spans="1:18" s="38" customFormat="1" x14ac:dyDescent="0.25">
      <c r="A4" s="4">
        <v>46044</v>
      </c>
      <c r="B4" s="1" t="s">
        <v>37</v>
      </c>
      <c r="C4" s="2"/>
      <c r="D4" s="2"/>
      <c r="E4" s="2"/>
      <c r="F4" s="2" t="s">
        <v>27</v>
      </c>
      <c r="G4" s="2"/>
      <c r="H4" s="23"/>
      <c r="I4" s="7" t="s">
        <v>4</v>
      </c>
      <c r="J4" s="2" t="s">
        <v>27</v>
      </c>
      <c r="K4" s="20">
        <v>15</v>
      </c>
      <c r="L4" s="6" t="s">
        <v>4</v>
      </c>
      <c r="M4" s="38" t="s">
        <v>4</v>
      </c>
      <c r="N4" s="38" t="s">
        <v>4</v>
      </c>
      <c r="P4"/>
      <c r="Q4"/>
      <c r="R4"/>
    </row>
    <row r="5" spans="1:18" s="38" customFormat="1" x14ac:dyDescent="0.25">
      <c r="A5" s="4">
        <v>46051</v>
      </c>
      <c r="B5" s="1" t="s">
        <v>37</v>
      </c>
      <c r="C5" s="2"/>
      <c r="D5" s="2"/>
      <c r="E5" s="2" t="s">
        <v>2</v>
      </c>
      <c r="F5" s="2"/>
      <c r="G5" s="2"/>
      <c r="H5" s="23" t="s">
        <v>3</v>
      </c>
      <c r="I5" s="7" t="s">
        <v>39</v>
      </c>
      <c r="J5" s="2" t="s">
        <v>2</v>
      </c>
      <c r="K5" s="20">
        <v>15</v>
      </c>
      <c r="L5" s="6" t="s">
        <v>40</v>
      </c>
      <c r="M5" s="38">
        <v>6</v>
      </c>
      <c r="N5" s="38">
        <v>4</v>
      </c>
      <c r="P5"/>
      <c r="Q5"/>
      <c r="R5"/>
    </row>
    <row r="6" spans="1:18" s="38" customFormat="1" x14ac:dyDescent="0.25">
      <c r="A6" s="4">
        <v>46058</v>
      </c>
      <c r="B6" s="1" t="s">
        <v>37</v>
      </c>
      <c r="C6" s="2"/>
      <c r="D6" s="2"/>
      <c r="E6" s="2"/>
      <c r="F6" s="2"/>
      <c r="G6" s="2"/>
      <c r="H6" s="23"/>
      <c r="I6" s="7" t="s">
        <v>4</v>
      </c>
      <c r="J6" s="2" t="s">
        <v>4</v>
      </c>
      <c r="K6" s="20" t="s">
        <v>4</v>
      </c>
      <c r="L6" s="6" t="s">
        <v>4</v>
      </c>
      <c r="M6" s="38" t="s">
        <v>4</v>
      </c>
      <c r="N6" s="38" t="s">
        <v>4</v>
      </c>
      <c r="P6"/>
      <c r="Q6"/>
      <c r="R6"/>
    </row>
    <row r="7" spans="1:18" s="38" customFormat="1" x14ac:dyDescent="0.25">
      <c r="A7" s="4">
        <v>46065</v>
      </c>
      <c r="B7" s="1" t="s">
        <v>37</v>
      </c>
      <c r="C7" s="2"/>
      <c r="D7" s="2"/>
      <c r="E7" s="2"/>
      <c r="F7" s="2"/>
      <c r="G7" s="2"/>
      <c r="H7" s="23"/>
      <c r="I7" s="7" t="s">
        <v>4</v>
      </c>
      <c r="J7" s="2" t="s">
        <v>4</v>
      </c>
      <c r="K7" s="20" t="s">
        <v>4</v>
      </c>
      <c r="L7" s="6" t="s">
        <v>4</v>
      </c>
      <c r="M7" s="38" t="s">
        <v>4</v>
      </c>
      <c r="N7" s="38" t="s">
        <v>4</v>
      </c>
      <c r="P7"/>
      <c r="Q7"/>
      <c r="R7"/>
    </row>
    <row r="8" spans="1:18" s="38" customFormat="1" x14ac:dyDescent="0.25">
      <c r="A8" s="4">
        <v>46072</v>
      </c>
      <c r="B8" s="1" t="s">
        <v>37</v>
      </c>
      <c r="C8" s="2"/>
      <c r="D8" s="2"/>
      <c r="E8" s="2"/>
      <c r="F8" s="2"/>
      <c r="G8" s="2"/>
      <c r="H8" s="23" t="s">
        <v>3</v>
      </c>
      <c r="I8" s="7" t="s">
        <v>4</v>
      </c>
      <c r="J8" s="2" t="s">
        <v>18</v>
      </c>
      <c r="K8" s="20" t="s">
        <v>4</v>
      </c>
      <c r="L8" s="6" t="s">
        <v>4</v>
      </c>
      <c r="M8" s="38" t="s">
        <v>4</v>
      </c>
      <c r="N8" s="38" t="s">
        <v>4</v>
      </c>
      <c r="P8"/>
      <c r="Q8"/>
      <c r="R8"/>
    </row>
    <row r="9" spans="1:18" x14ac:dyDescent="0.25">
      <c r="A9" s="4">
        <v>46079</v>
      </c>
      <c r="B9" s="1" t="s">
        <v>37</v>
      </c>
      <c r="D9" s="2" t="s">
        <v>1</v>
      </c>
      <c r="I9" s="7" t="s">
        <v>4</v>
      </c>
      <c r="J9" s="2" t="s">
        <v>1</v>
      </c>
      <c r="K9" s="20" t="s">
        <v>4</v>
      </c>
      <c r="L9" s="6" t="s">
        <v>41</v>
      </c>
      <c r="M9" s="38">
        <v>2</v>
      </c>
      <c r="N9" s="38">
        <v>2</v>
      </c>
    </row>
    <row r="10" spans="1:18" x14ac:dyDescent="0.25">
      <c r="A10" s="4">
        <v>46086</v>
      </c>
      <c r="B10" s="1" t="s">
        <v>37</v>
      </c>
      <c r="I10" s="7" t="s">
        <v>4</v>
      </c>
      <c r="J10" s="2" t="s">
        <v>4</v>
      </c>
      <c r="K10" s="20" t="s">
        <v>4</v>
      </c>
      <c r="L10" s="6" t="s">
        <v>4</v>
      </c>
      <c r="M10" s="38" t="s">
        <v>4</v>
      </c>
      <c r="N10" s="38" t="s">
        <v>4</v>
      </c>
    </row>
    <row r="11" spans="1:18" x14ac:dyDescent="0.25">
      <c r="A11" s="4">
        <v>46093</v>
      </c>
      <c r="B11" s="1" t="s">
        <v>37</v>
      </c>
      <c r="C11" s="2" t="s">
        <v>0</v>
      </c>
      <c r="H11" s="23" t="s">
        <v>3</v>
      </c>
      <c r="I11" s="7" t="s">
        <v>39</v>
      </c>
      <c r="J11" s="2" t="s">
        <v>0</v>
      </c>
      <c r="K11" s="20" t="s">
        <v>4</v>
      </c>
      <c r="L11" s="6" t="s">
        <v>4</v>
      </c>
      <c r="M11" s="38" t="s">
        <v>4</v>
      </c>
      <c r="N11" s="38" t="s">
        <v>4</v>
      </c>
    </row>
    <row r="12" spans="1:18" x14ac:dyDescent="0.25">
      <c r="A12" s="4">
        <v>46100</v>
      </c>
      <c r="B12" s="1" t="s">
        <v>37</v>
      </c>
      <c r="I12" s="7" t="s">
        <v>4</v>
      </c>
      <c r="J12" s="2" t="s">
        <v>4</v>
      </c>
      <c r="K12" s="20" t="s">
        <v>4</v>
      </c>
      <c r="L12" s="6" t="s">
        <v>4</v>
      </c>
      <c r="M12" s="38" t="s">
        <v>4</v>
      </c>
      <c r="N12" s="38" t="s">
        <v>4</v>
      </c>
    </row>
    <row r="13" spans="1:18" x14ac:dyDescent="0.25">
      <c r="A13" s="4">
        <v>46107</v>
      </c>
      <c r="B13" s="1" t="s">
        <v>37</v>
      </c>
      <c r="I13" s="7" t="s">
        <v>4</v>
      </c>
      <c r="J13" s="2" t="s">
        <v>4</v>
      </c>
      <c r="K13" s="20" t="s">
        <v>4</v>
      </c>
      <c r="L13" s="6" t="s">
        <v>42</v>
      </c>
      <c r="M13" s="38">
        <v>2</v>
      </c>
      <c r="N13" s="38">
        <v>1</v>
      </c>
    </row>
    <row r="14" spans="1:18" x14ac:dyDescent="0.25">
      <c r="A14" s="4">
        <v>46114</v>
      </c>
      <c r="B14" s="1" t="s">
        <v>37</v>
      </c>
      <c r="G14" s="2" t="s">
        <v>17</v>
      </c>
      <c r="H14" s="23" t="s">
        <v>3</v>
      </c>
      <c r="I14" s="7" t="s">
        <v>4</v>
      </c>
      <c r="J14" s="2" t="s">
        <v>20</v>
      </c>
      <c r="K14" s="20">
        <v>16</v>
      </c>
      <c r="L14" s="6" t="s">
        <v>4</v>
      </c>
      <c r="M14" s="38" t="s">
        <v>4</v>
      </c>
      <c r="N14" s="38" t="s">
        <v>4</v>
      </c>
    </row>
    <row r="15" spans="1:18" x14ac:dyDescent="0.25">
      <c r="A15" s="4">
        <v>46121</v>
      </c>
      <c r="B15" s="1" t="s">
        <v>37</v>
      </c>
      <c r="I15" s="7" t="s">
        <v>4</v>
      </c>
      <c r="J15" s="2" t="s">
        <v>4</v>
      </c>
      <c r="K15" s="20" t="s">
        <v>4</v>
      </c>
      <c r="L15" s="6" t="s">
        <v>4</v>
      </c>
      <c r="M15" s="38" t="s">
        <v>4</v>
      </c>
      <c r="N15" s="38" t="s">
        <v>4</v>
      </c>
    </row>
    <row r="16" spans="1:18" x14ac:dyDescent="0.25">
      <c r="A16" s="4">
        <v>46128</v>
      </c>
      <c r="B16" s="1" t="s">
        <v>37</v>
      </c>
      <c r="F16" s="2" t="s">
        <v>27</v>
      </c>
      <c r="I16" s="7" t="s">
        <v>4</v>
      </c>
      <c r="J16" s="2" t="s">
        <v>27</v>
      </c>
      <c r="K16" s="20">
        <v>12</v>
      </c>
      <c r="L16" s="6" t="s">
        <v>4</v>
      </c>
      <c r="M16" s="38" t="s">
        <v>4</v>
      </c>
      <c r="N16" s="38" t="s">
        <v>4</v>
      </c>
    </row>
    <row r="17" spans="1:17" x14ac:dyDescent="0.25">
      <c r="A17" s="4">
        <v>46135</v>
      </c>
      <c r="B17" s="1" t="s">
        <v>37</v>
      </c>
      <c r="E17" s="2" t="s">
        <v>2</v>
      </c>
      <c r="H17" s="23" t="s">
        <v>3</v>
      </c>
      <c r="I17" s="7" t="s">
        <v>39</v>
      </c>
      <c r="J17" s="2" t="s">
        <v>2</v>
      </c>
      <c r="K17" s="20">
        <v>12</v>
      </c>
      <c r="L17" s="6" t="s">
        <v>4</v>
      </c>
      <c r="M17" s="38" t="s">
        <v>4</v>
      </c>
      <c r="N17" s="38" t="s">
        <v>4</v>
      </c>
    </row>
    <row r="18" spans="1:17" x14ac:dyDescent="0.25">
      <c r="A18" s="4">
        <v>46142</v>
      </c>
      <c r="B18" s="1" t="s">
        <v>37</v>
      </c>
      <c r="D18" s="2" t="s">
        <v>1</v>
      </c>
      <c r="I18" s="7" t="s">
        <v>4</v>
      </c>
      <c r="J18" s="2" t="s">
        <v>1</v>
      </c>
      <c r="K18" s="20" t="s">
        <v>4</v>
      </c>
      <c r="L18" s="6" t="s">
        <v>43</v>
      </c>
      <c r="M18" s="38">
        <v>5</v>
      </c>
      <c r="N18" s="38">
        <v>4</v>
      </c>
    </row>
    <row r="19" spans="1:17" ht="15.75" thickBot="1" x14ac:dyDescent="0.3">
      <c r="B19" s="1"/>
      <c r="I19" s="7" t="s">
        <v>4</v>
      </c>
      <c r="J19" s="2" t="s">
        <v>4</v>
      </c>
      <c r="K19" s="6" t="s">
        <v>4</v>
      </c>
    </row>
    <row r="20" spans="1:17" ht="15.75" thickBot="1" x14ac:dyDescent="0.3">
      <c r="A20" s="58" t="s">
        <v>7</v>
      </c>
      <c r="B20" s="59"/>
      <c r="C20" s="59"/>
      <c r="D20" s="59"/>
      <c r="E20" s="59"/>
      <c r="F20" s="59"/>
      <c r="G20" s="59"/>
      <c r="H20" s="59"/>
      <c r="I20" s="44"/>
      <c r="J20" s="44"/>
      <c r="K20" s="45"/>
      <c r="L20" s="46" t="s">
        <v>35</v>
      </c>
      <c r="M20" s="52"/>
      <c r="N20" s="6"/>
      <c r="P20" s="38"/>
      <c r="Q20" s="38"/>
    </row>
    <row r="21" spans="1:17" s="37" customFormat="1" ht="33" customHeight="1" thickBot="1" x14ac:dyDescent="0.3">
      <c r="A21" s="33"/>
      <c r="B21" s="34"/>
      <c r="C21" s="35"/>
      <c r="D21" s="35"/>
      <c r="E21" s="35"/>
      <c r="F21" s="35"/>
      <c r="G21" s="35"/>
      <c r="H21" s="36"/>
      <c r="I21" s="47"/>
      <c r="J21" s="48"/>
      <c r="K21" s="42" t="s">
        <v>36</v>
      </c>
      <c r="L21" s="49" t="s">
        <v>32</v>
      </c>
      <c r="M21" s="50" t="s">
        <v>34</v>
      </c>
      <c r="N21" s="39" t="s">
        <v>25</v>
      </c>
      <c r="O21" s="40" t="s">
        <v>23</v>
      </c>
      <c r="P21" s="41" t="s">
        <v>33</v>
      </c>
    </row>
    <row r="22" spans="1:17" x14ac:dyDescent="0.25">
      <c r="B22" s="1"/>
      <c r="J22" s="2"/>
      <c r="K22" s="20"/>
      <c r="L22" s="43"/>
      <c r="M22" s="51"/>
      <c r="N22" s="6"/>
      <c r="O22" s="38">
        <f>SUM(O24:O74)</f>
        <v>40</v>
      </c>
      <c r="P22" s="38">
        <f>SUM(P24:P74)</f>
        <v>29</v>
      </c>
      <c r="Q22" s="55" t="s">
        <v>26</v>
      </c>
    </row>
    <row r="23" spans="1:17" x14ac:dyDescent="0.25">
      <c r="A23" s="4">
        <f t="shared" ref="A23" si="0">A18+7</f>
        <v>46149</v>
      </c>
      <c r="B23" s="1" t="str">
        <f t="shared" ref="B23:B74" si="1">TEXT(A23,"dddd")</f>
        <v>Thursday</v>
      </c>
      <c r="I23" s="7" t="str">
        <f>IF(AND(D23="F&amp;GP",OR(E23="Community",F23="Estate Management",G23="Highways")),"F&amp;GP followed by ",IF(OR(G23="Highways",AND(C23="",D23="",F23="",E23="")),"",IF(H23="","",IF(AND(H23="Planning",J23&lt;&gt;""),"Planning &amp; Highways (Planning only), followed by ",""))))</f>
        <v/>
      </c>
      <c r="J23" s="2" t="str">
        <f t="shared" ref="J23:J64" si="2">IF(G23&lt;&gt;"","Planning &amp; Highways (Both)",IF(AND(H23&lt;&gt;"",C23="",D23="",F23="",E23=""),"Planning &amp; Highways (Planning only)",IF(AND(D23="F&amp;GP",OR(E23="Community",F23="Estate Management",G23="Highways")),C23&amp;E23&amp;F23,C23&amp;D23&amp;E23&amp;F23)))</f>
        <v/>
      </c>
      <c r="K23" s="20" t="str" cm="1">
        <f t="array" ref="K23">IF(E23&lt;&gt;"",($A23-(_xlfn.XLOOKUP(TRUE,E$1:E22&lt;&gt;"",$A$1:$A22,,,-1)))/7,IF(F23&lt;&gt;"",($A23-(_xlfn.XLOOKUP(TRUE,F$1:F22&lt;&gt;"",$A$1:$A22,,,-1)))/7,IF(G23&lt;&gt;"",($A23-(_xlfn.XLOOKUP(TRUE,G$1:G22&lt;&gt;"",$A$1:$A22,,,-1)))/7,"")))</f>
        <v/>
      </c>
      <c r="L23" s="43" t="str" cm="1">
        <f t="array" ref="L23">IF(H23&lt;&gt;"",($A23-(_xlfn.XLOOKUP(TRUE,H$1:H22&lt;&gt;"",$A$1:$A22,,,-1)))/7,"")</f>
        <v/>
      </c>
      <c r="M23" s="51" t="str">
        <f t="shared" ref="M23:M74" si="3">IF(C23="","",IF(AND(DAY(A23)&gt;8,DAY(A23)&lt;16),"Y","N"))</f>
        <v/>
      </c>
      <c r="N23" s="6"/>
      <c r="P23" s="38"/>
    </row>
    <row r="24" spans="1:17" x14ac:dyDescent="0.25">
      <c r="A24" s="4">
        <f>A23+7</f>
        <v>46156</v>
      </c>
      <c r="B24" s="1" t="str">
        <f t="shared" si="1"/>
        <v>Thursday</v>
      </c>
      <c r="C24" s="2" t="s">
        <v>16</v>
      </c>
      <c r="H24" s="23" t="s">
        <v>3</v>
      </c>
      <c r="I24" s="7" t="str">
        <f t="shared" ref="I24:I74" si="4">IF(AND(D24="F&amp;GP",OR(E24="Community",F24="Estate Management",G24="Highways")),"F&amp;GP followed by ",IF(OR(G24="Highways",AND(C24="",D24="",F24="",E24="")),"",IF(H24="","",IF(AND(H24="Planning",J24&lt;&gt;""),"Planning &amp; Highways (Planning only), followed by ",""))))</f>
        <v xml:space="preserve">Planning &amp; Highways (Planning only), followed by </v>
      </c>
      <c r="J24" s="2" t="str">
        <f t="shared" si="2"/>
        <v>Full (Annual)</v>
      </c>
      <c r="K24" s="20" t="str" cm="1">
        <f t="array" ref="K24">IF(E24&lt;&gt;"",($A24-(_xlfn.XLOOKUP(TRUE,E$1:E23&lt;&gt;"",$A$1:$A23,,,-1)))/7,IF(F24&lt;&gt;"",($A24-(_xlfn.XLOOKUP(TRUE,F$1:F23&lt;&gt;"",$A$1:$A23,,,-1)))/7,IF(G24&lt;&gt;"",($A24-(_xlfn.XLOOKUP(TRUE,G$1:G23&lt;&gt;"",$A$1:$A23,,,-1)))/7,"")))</f>
        <v/>
      </c>
      <c r="L24" s="43" cm="1">
        <f t="array" ref="L24">IF(H24&lt;&gt;"",($A24-(_xlfn.XLOOKUP(TRUE,H$1:H23&lt;&gt;"",$A$1:$A23,,,-1)))/7,"")</f>
        <v>3</v>
      </c>
      <c r="M24" s="51" t="str">
        <f t="shared" si="3"/>
        <v>Y</v>
      </c>
      <c r="N24" s="6" t="str">
        <f t="shared" ref="N24:N74" si="5">IF(MONTH(A24)&lt;&gt;MONTH(A25),TEXT(A24,"mmmm"),"")</f>
        <v/>
      </c>
      <c r="O24" s="38" t="str">
        <f>IF(MONTH(A24)&lt;&gt;MONTH(A25),COUNTIF(C$23:F24,"&lt;&gt;")+COUNTIF(H$23:H24,"&lt;&gt;")-SUM(O$23:O23),"")</f>
        <v/>
      </c>
      <c r="P24" s="38" t="str">
        <f>IF(MONTH(A24)&lt;&gt;MONTH(A25),COUNTIF(J$23:J24,"&lt;&gt;")-COUNTBLANK(J$23:J24)-SUM(P$23:P23),"")</f>
        <v/>
      </c>
    </row>
    <row r="25" spans="1:17" x14ac:dyDescent="0.25">
      <c r="A25" s="4">
        <f t="shared" ref="A25:A74" si="6">A24+7</f>
        <v>46163</v>
      </c>
      <c r="B25" s="1" t="str">
        <f t="shared" si="1"/>
        <v>Thursday</v>
      </c>
      <c r="I25" s="7" t="str">
        <f t="shared" si="4"/>
        <v/>
      </c>
      <c r="J25" s="2" t="str">
        <f t="shared" si="2"/>
        <v/>
      </c>
      <c r="K25" s="20" t="str" cm="1">
        <f t="array" ref="K25">IF(E25&lt;&gt;"",($A25-(_xlfn.XLOOKUP(TRUE,E$1:E24&lt;&gt;"",$A$1:$A24,,,-1)))/7,IF(F25&lt;&gt;"",($A25-(_xlfn.XLOOKUP(TRUE,F$1:F24&lt;&gt;"",$A$1:$A24,,,-1)))/7,IF(G25&lt;&gt;"",($A25-(_xlfn.XLOOKUP(TRUE,G$1:G24&lt;&gt;"",$A$1:$A24,,,-1)))/7,"")))</f>
        <v/>
      </c>
      <c r="L25" s="43" t="str" cm="1">
        <f t="array" ref="L25">IF(H25&lt;&gt;"",($A25-(_xlfn.XLOOKUP(TRUE,H$1:H24&lt;&gt;"",$A$1:$A24,,,-1)))/7,"")</f>
        <v/>
      </c>
      <c r="M25" s="51" t="str">
        <f t="shared" si="3"/>
        <v/>
      </c>
      <c r="N25" s="6" t="str">
        <f t="shared" si="5"/>
        <v/>
      </c>
      <c r="O25" s="38" t="str">
        <f>IF(MONTH(A25)&lt;&gt;MONTH(A26),COUNTIF(C$23:F25,"&lt;&gt;")+COUNTIF(H$23:H25,"&lt;&gt;")-SUM(O$23:O24),"")</f>
        <v/>
      </c>
      <c r="P25" s="38" t="str">
        <f>IF(MONTH(A25)&lt;&gt;MONTH(A26),COUNTIF(J$23:J25,"&lt;&gt;")-COUNTBLANK(J$23:J25)-SUM(P$23:P24),"")</f>
        <v/>
      </c>
    </row>
    <row r="26" spans="1:17" x14ac:dyDescent="0.25">
      <c r="A26" s="4">
        <f t="shared" si="6"/>
        <v>46170</v>
      </c>
      <c r="B26" s="1" t="str">
        <f t="shared" si="1"/>
        <v>Thursday</v>
      </c>
      <c r="E26" s="2" t="s">
        <v>2</v>
      </c>
      <c r="I26" s="7" t="str">
        <f t="shared" si="4"/>
        <v/>
      </c>
      <c r="J26" s="2" t="str">
        <f t="shared" si="2"/>
        <v>Community</v>
      </c>
      <c r="K26" s="20" cm="1">
        <f t="array" ref="K26">IF(E26&lt;&gt;"",($A26-(_xlfn.XLOOKUP(TRUE,E$1:E25&lt;&gt;"",$A$1:$A25,,,-1)))/7,IF(F26&lt;&gt;"",($A26-(_xlfn.XLOOKUP(TRUE,F$1:F25&lt;&gt;"",$A$1:$A25,,,-1)))/7,IF(G26&lt;&gt;"",($A26-(_xlfn.XLOOKUP(TRUE,G$1:G25&lt;&gt;"",$A$1:$A25,,,-1)))/7,"")))</f>
        <v>5</v>
      </c>
      <c r="L26" s="43" t="str" cm="1">
        <f t="array" ref="L26">IF(H26&lt;&gt;"",($A26-(_xlfn.XLOOKUP(TRUE,H$1:H25&lt;&gt;"",$A$1:$A25,,,-1)))/7,"")</f>
        <v/>
      </c>
      <c r="M26" s="51" t="str">
        <f t="shared" si="3"/>
        <v/>
      </c>
      <c r="N26" s="6" t="str">
        <f t="shared" si="5"/>
        <v>May</v>
      </c>
      <c r="O26" s="38">
        <f>IF(MONTH(A26)&lt;&gt;MONTH(A27),COUNTIF(C$23:F26,"&lt;&gt;")+COUNTIF(H$23:H26,"&lt;&gt;")-SUM(O$23:O25),"")</f>
        <v>3</v>
      </c>
      <c r="P26" s="38">
        <f>IF(MONTH(A26)&lt;&gt;MONTH(A27),COUNTIF(J$23:J26,"&lt;&gt;")-COUNTBLANK(J$23:J26)-SUM(P$23:P25),"")</f>
        <v>2</v>
      </c>
    </row>
    <row r="27" spans="1:17" x14ac:dyDescent="0.25">
      <c r="A27" s="4">
        <f t="shared" si="6"/>
        <v>46177</v>
      </c>
      <c r="B27" s="1" t="str">
        <f t="shared" si="1"/>
        <v>Thursday</v>
      </c>
      <c r="D27" s="2" t="s">
        <v>1</v>
      </c>
      <c r="H27" s="23" t="s">
        <v>3</v>
      </c>
      <c r="I27" s="7" t="str">
        <f t="shared" si="4"/>
        <v xml:space="preserve">Planning &amp; Highways (Planning only), followed by </v>
      </c>
      <c r="J27" s="2" t="str">
        <f t="shared" si="2"/>
        <v>F&amp;GP</v>
      </c>
      <c r="K27" s="20" t="str" cm="1">
        <f t="array" ref="K27">IF(E27&lt;&gt;"",($A27-(_xlfn.XLOOKUP(TRUE,E$1:E26&lt;&gt;"",$A$1:$A26,,,-1)))/7,IF(F27&lt;&gt;"",($A27-(_xlfn.XLOOKUP(TRUE,F$1:F26&lt;&gt;"",$A$1:$A26,,,-1)))/7,IF(G27&lt;&gt;"",($A27-(_xlfn.XLOOKUP(TRUE,G$1:G26&lt;&gt;"",$A$1:$A26,,,-1)))/7,"")))</f>
        <v/>
      </c>
      <c r="L27" s="43" cm="1">
        <f t="array" ref="L27">IF(H27&lt;&gt;"",($A27-(_xlfn.XLOOKUP(TRUE,H$1:H26&lt;&gt;"",$A$1:$A26,,,-1)))/7,"")</f>
        <v>3</v>
      </c>
      <c r="M27" s="51" t="str">
        <f t="shared" si="3"/>
        <v/>
      </c>
      <c r="N27" s="6" t="str">
        <f t="shared" si="5"/>
        <v/>
      </c>
      <c r="O27" s="38" t="str">
        <f>IF(MONTH(A27)&lt;&gt;MONTH(A28),COUNTIF(C$23:F27,"&lt;&gt;")+COUNTIF(H$23:H27,"&lt;&gt;")-SUM(O$23:O26),"")</f>
        <v/>
      </c>
      <c r="P27" s="38" t="str">
        <f>IF(MONTH(A27)&lt;&gt;MONTH(A28),COUNTIF(J$23:J27,"&lt;&gt;")-COUNTBLANK(J$23:J27)-SUM(P$23:P26),"")</f>
        <v/>
      </c>
    </row>
    <row r="28" spans="1:17" x14ac:dyDescent="0.25">
      <c r="A28" s="4">
        <f t="shared" si="6"/>
        <v>46184</v>
      </c>
      <c r="B28" s="1" t="str">
        <f t="shared" si="1"/>
        <v>Thursday</v>
      </c>
      <c r="C28" s="2" t="s">
        <v>22</v>
      </c>
      <c r="I28" s="7" t="str">
        <f t="shared" si="4"/>
        <v/>
      </c>
      <c r="J28" s="2" t="str">
        <f t="shared" si="2"/>
        <v>Full (Approval of Accounts)</v>
      </c>
      <c r="K28" s="20" t="str" cm="1">
        <f t="array" ref="K28">IF(E28&lt;&gt;"",($A28-(_xlfn.XLOOKUP(TRUE,E$1:E27&lt;&gt;"",$A$1:$A27,,,-1)))/7,IF(F28&lt;&gt;"",($A28-(_xlfn.XLOOKUP(TRUE,F$1:F27&lt;&gt;"",$A$1:$A27,,,-1)))/7,IF(G28&lt;&gt;"",($A28-(_xlfn.XLOOKUP(TRUE,G$1:G27&lt;&gt;"",$A$1:$A27,,,-1)))/7,"")))</f>
        <v/>
      </c>
      <c r="L28" s="43" t="str" cm="1">
        <f t="array" ref="L28">IF(H28&lt;&gt;"",($A28-(_xlfn.XLOOKUP(TRUE,H$1:H27&lt;&gt;"",$A$1:$A27,,,-1)))/7,"")</f>
        <v/>
      </c>
      <c r="M28" s="51" t="str">
        <f t="shared" si="3"/>
        <v>Y</v>
      </c>
      <c r="N28" s="6" t="str">
        <f t="shared" si="5"/>
        <v/>
      </c>
      <c r="O28" s="38" t="str">
        <f>IF(MONTH(A28)&lt;&gt;MONTH(A29),COUNTIF(C$23:F28,"&lt;&gt;")+COUNTIF(H$23:H28,"&lt;&gt;")-SUM(O$23:O27),"")</f>
        <v/>
      </c>
      <c r="P28" s="38" t="str">
        <f>IF(MONTH(A28)&lt;&gt;MONTH(A29),COUNTIF(J$23:J28,"&lt;&gt;")-COUNTBLANK(J$23:J28)-SUM(P$23:P27),"")</f>
        <v/>
      </c>
    </row>
    <row r="29" spans="1:17" x14ac:dyDescent="0.25">
      <c r="A29" s="4">
        <f t="shared" si="6"/>
        <v>46191</v>
      </c>
      <c r="B29" s="1" t="str">
        <f t="shared" si="1"/>
        <v>Thursday</v>
      </c>
      <c r="I29" s="7" t="str">
        <f t="shared" si="4"/>
        <v/>
      </c>
      <c r="J29" s="2" t="str">
        <f t="shared" si="2"/>
        <v/>
      </c>
      <c r="K29" s="20" t="str" cm="1">
        <f t="array" ref="K29">IF(E29&lt;&gt;"",($A29-(_xlfn.XLOOKUP(TRUE,E$1:E28&lt;&gt;"",$A$1:$A28,,,-1)))/7,IF(F29&lt;&gt;"",($A29-(_xlfn.XLOOKUP(TRUE,F$1:F28&lt;&gt;"",$A$1:$A28,,,-1)))/7,IF(G29&lt;&gt;"",($A29-(_xlfn.XLOOKUP(TRUE,G$1:G28&lt;&gt;"",$A$1:$A28,,,-1)))/7,"")))</f>
        <v/>
      </c>
      <c r="L29" s="43" t="str" cm="1">
        <f t="array" ref="L29">IF(H29&lt;&gt;"",($A29-(_xlfn.XLOOKUP(TRUE,H$1:H28&lt;&gt;"",$A$1:$A28,,,-1)))/7,"")</f>
        <v/>
      </c>
      <c r="M29" s="51" t="str">
        <f t="shared" si="3"/>
        <v/>
      </c>
      <c r="N29" s="6" t="str">
        <f t="shared" si="5"/>
        <v/>
      </c>
      <c r="O29" s="38" t="str">
        <f>IF(MONTH(A29)&lt;&gt;MONTH(A30),COUNTIF(C$23:F29,"&lt;&gt;")+COUNTIF(H$23:H29,"&lt;&gt;")-SUM(O$23:O28),"")</f>
        <v/>
      </c>
      <c r="P29" s="38" t="str">
        <f>IF(MONTH(A29)&lt;&gt;MONTH(A30),COUNTIF(J$23:J29,"&lt;&gt;")-COUNTBLANK(J$23:J29)-SUM(P$23:P28),"")</f>
        <v/>
      </c>
    </row>
    <row r="30" spans="1:17" x14ac:dyDescent="0.25">
      <c r="A30" s="4">
        <f t="shared" si="6"/>
        <v>46198</v>
      </c>
      <c r="B30" s="1" t="str">
        <f t="shared" si="1"/>
        <v>Thursday</v>
      </c>
      <c r="G30" s="2" t="s">
        <v>17</v>
      </c>
      <c r="H30" s="23" t="s">
        <v>3</v>
      </c>
      <c r="I30" s="7" t="str">
        <f t="shared" si="4"/>
        <v/>
      </c>
      <c r="J30" s="2" t="str">
        <f t="shared" si="2"/>
        <v>Planning &amp; Highways (Both)</v>
      </c>
      <c r="K30" s="20" cm="1">
        <f t="array" ref="K30">IF(E30&lt;&gt;"",($A30-(_xlfn.XLOOKUP(TRUE,E$1:E29&lt;&gt;"",$A$1:$A29,,,-1)))/7,IF(F30&lt;&gt;"",($A30-(_xlfn.XLOOKUP(TRUE,F$1:F29&lt;&gt;"",$A$1:$A29,,,-1)))/7,IF(G30&lt;&gt;"",($A30-(_xlfn.XLOOKUP(TRUE,G$1:G29&lt;&gt;"",$A$1:$A29,,,-1)))/7,"")))</f>
        <v>12</v>
      </c>
      <c r="L30" s="43" cm="1">
        <f t="array" ref="L30">IF(H30&lt;&gt;"",($A30-(_xlfn.XLOOKUP(TRUE,H$1:H29&lt;&gt;"",$A$1:$A29,,,-1)))/7,"")</f>
        <v>3</v>
      </c>
      <c r="M30" s="51" t="str">
        <f t="shared" si="3"/>
        <v/>
      </c>
      <c r="N30" s="6" t="str">
        <f t="shared" si="5"/>
        <v>June</v>
      </c>
      <c r="O30" s="38">
        <f>IF(MONTH(A30)&lt;&gt;MONTH(A31),COUNTIF(C$23:F30,"&lt;&gt;")+COUNTIF(H$23:H30,"&lt;&gt;")-SUM(O$23:O29),"")</f>
        <v>4</v>
      </c>
      <c r="P30" s="38">
        <f>IF(MONTH(A30)&lt;&gt;MONTH(A31),COUNTIF(J$23:J30,"&lt;&gt;")-COUNTBLANK(J$23:J30)-SUM(P$23:P29),"")</f>
        <v>3</v>
      </c>
    </row>
    <row r="31" spans="1:17" x14ac:dyDescent="0.25">
      <c r="A31" s="4">
        <f t="shared" si="6"/>
        <v>46205</v>
      </c>
      <c r="B31" s="1" t="str">
        <f t="shared" si="1"/>
        <v>Thursday</v>
      </c>
      <c r="I31" s="7" t="str">
        <f t="shared" si="4"/>
        <v/>
      </c>
      <c r="J31" s="2" t="str">
        <f t="shared" si="2"/>
        <v/>
      </c>
      <c r="K31" s="20" t="str" cm="1">
        <f t="array" ref="K31">IF(E31&lt;&gt;"",($A31-(_xlfn.XLOOKUP(TRUE,E$1:E30&lt;&gt;"",$A$1:$A30,,,-1)))/7,IF(F31&lt;&gt;"",($A31-(_xlfn.XLOOKUP(TRUE,F$1:F30&lt;&gt;"",$A$1:$A30,,,-1)))/7,IF(G31&lt;&gt;"",($A31-(_xlfn.XLOOKUP(TRUE,G$1:G30&lt;&gt;"",$A$1:$A30,,,-1)))/7,"")))</f>
        <v/>
      </c>
      <c r="L31" s="43" t="str" cm="1">
        <f t="array" ref="L31">IF(H31&lt;&gt;"",($A31-(_xlfn.XLOOKUP(TRUE,H$1:H30&lt;&gt;"",$A$1:$A30,,,-1)))/7,"")</f>
        <v/>
      </c>
      <c r="M31" s="51" t="str">
        <f t="shared" si="3"/>
        <v/>
      </c>
      <c r="N31" s="6" t="str">
        <f t="shared" si="5"/>
        <v/>
      </c>
      <c r="O31" s="38" t="str">
        <f>IF(MONTH(A31)&lt;&gt;MONTH(A32),COUNTIF(C$23:F31,"&lt;&gt;")+COUNTIF(H$23:H31,"&lt;&gt;")-SUM(O$23:O30),"")</f>
        <v/>
      </c>
      <c r="P31" s="38" t="str">
        <f>IF(MONTH(A31)&lt;&gt;MONTH(A32),COUNTIF(J$23:J31,"&lt;&gt;")-COUNTBLANK(J$23:J31)-SUM(P$23:P30),"")</f>
        <v/>
      </c>
    </row>
    <row r="32" spans="1:17" x14ac:dyDescent="0.25">
      <c r="A32" s="4">
        <f t="shared" si="6"/>
        <v>46212</v>
      </c>
      <c r="B32" s="1" t="str">
        <f t="shared" si="1"/>
        <v>Thursday</v>
      </c>
      <c r="D32" s="2" t="s">
        <v>1</v>
      </c>
      <c r="I32" s="7" t="str">
        <f t="shared" si="4"/>
        <v/>
      </c>
      <c r="J32" s="2" t="str">
        <f t="shared" si="2"/>
        <v>F&amp;GP</v>
      </c>
      <c r="K32" s="20" t="str" cm="1">
        <f t="array" ref="K32">IF(E32&lt;&gt;"",($A32-(_xlfn.XLOOKUP(TRUE,E$1:E31&lt;&gt;"",$A$1:$A31,,,-1)))/7,IF(F32&lt;&gt;"",($A32-(_xlfn.XLOOKUP(TRUE,F$1:F31&lt;&gt;"",$A$1:$A31,,,-1)))/7,IF(G32&lt;&gt;"",($A32-(_xlfn.XLOOKUP(TRUE,G$1:G31&lt;&gt;"",$A$1:$A31,,,-1)))/7,"")))</f>
        <v/>
      </c>
      <c r="L32" s="43" t="str" cm="1">
        <f t="array" ref="L32">IF(H32&lt;&gt;"",($A32-(_xlfn.XLOOKUP(TRUE,H$1:H31&lt;&gt;"",$A$1:$A31,,,-1)))/7,"")</f>
        <v/>
      </c>
      <c r="M32" s="51" t="str">
        <f t="shared" si="3"/>
        <v/>
      </c>
      <c r="N32" s="6" t="str">
        <f t="shared" si="5"/>
        <v/>
      </c>
      <c r="O32" s="38" t="str">
        <f>IF(MONTH(A32)&lt;&gt;MONTH(A33),COUNTIF(C$23:F32,"&lt;&gt;")+COUNTIF(H$23:H32,"&lt;&gt;")-SUM(O$23:O31),"")</f>
        <v/>
      </c>
      <c r="P32" s="38" t="str">
        <f>IF(MONTH(A32)&lt;&gt;MONTH(A33),COUNTIF(J$23:J32,"&lt;&gt;")-COUNTBLANK(J$23:J32)-SUM(P$23:P31),"")</f>
        <v/>
      </c>
    </row>
    <row r="33" spans="1:16" x14ac:dyDescent="0.25">
      <c r="A33" s="4">
        <f t="shared" si="6"/>
        <v>46219</v>
      </c>
      <c r="B33" s="1" t="str">
        <f t="shared" si="1"/>
        <v>Thursday</v>
      </c>
      <c r="F33" s="2" t="s">
        <v>27</v>
      </c>
      <c r="H33" s="23" t="s">
        <v>3</v>
      </c>
      <c r="I33" s="7" t="str">
        <f t="shared" si="4"/>
        <v xml:space="preserve">Planning &amp; Highways (Planning only), followed by </v>
      </c>
      <c r="J33" s="2" t="str">
        <f t="shared" si="2"/>
        <v>Estate Management</v>
      </c>
      <c r="K33" s="20" cm="1">
        <f t="array" ref="K33">IF(E33&lt;&gt;"",($A33-(_xlfn.XLOOKUP(TRUE,E$1:E32&lt;&gt;"",$A$1:$A32,,,-1)))/7,IF(F33&lt;&gt;"",($A33-(_xlfn.XLOOKUP(TRUE,F$1:F32&lt;&gt;"",$A$1:$A32,,,-1)))/7,IF(G33&lt;&gt;"",($A33-(_xlfn.XLOOKUP(TRUE,G$1:G32&lt;&gt;"",$A$1:$A32,,,-1)))/7,"")))</f>
        <v>13</v>
      </c>
      <c r="L33" s="43" cm="1">
        <f t="array" ref="L33">IF(H33&lt;&gt;"",($A33-(_xlfn.XLOOKUP(TRUE,H$1:H32&lt;&gt;"",$A$1:$A32,,,-1)))/7,"")</f>
        <v>3</v>
      </c>
      <c r="M33" s="51" t="str">
        <f t="shared" si="3"/>
        <v/>
      </c>
      <c r="N33" s="6" t="str">
        <f t="shared" si="5"/>
        <v/>
      </c>
      <c r="O33" s="38" t="str">
        <f>IF(MONTH(A33)&lt;&gt;MONTH(A34),COUNTIF(C$23:F33,"&lt;&gt;")+COUNTIF(H$23:H33,"&lt;&gt;")-SUM(O$23:O32),"")</f>
        <v/>
      </c>
      <c r="P33" s="38" t="str">
        <f>IF(MONTH(A33)&lt;&gt;MONTH(A34),COUNTIF(J$23:J33,"&lt;&gt;")-COUNTBLANK(J$23:J33)-SUM(P$23:P32),"")</f>
        <v/>
      </c>
    </row>
    <row r="34" spans="1:16" x14ac:dyDescent="0.25">
      <c r="A34" s="4">
        <f t="shared" si="6"/>
        <v>46226</v>
      </c>
      <c r="B34" s="1" t="str">
        <f t="shared" si="1"/>
        <v>Thursday</v>
      </c>
      <c r="C34" s="2" t="s">
        <v>0</v>
      </c>
      <c r="I34" s="7" t="str">
        <f t="shared" si="4"/>
        <v/>
      </c>
      <c r="J34" s="2" t="str">
        <f t="shared" si="2"/>
        <v>Full</v>
      </c>
      <c r="K34" s="20" t="str" cm="1">
        <f t="array" ref="K34">IF(E34&lt;&gt;"",($A34-(_xlfn.XLOOKUP(TRUE,E$1:E33&lt;&gt;"",$A$1:$A33,,,-1)))/7,IF(F34&lt;&gt;"",($A34-(_xlfn.XLOOKUP(TRUE,F$1:F33&lt;&gt;"",$A$1:$A33,,,-1)))/7,IF(G34&lt;&gt;"",($A34-(_xlfn.XLOOKUP(TRUE,G$1:G33&lt;&gt;"",$A$1:$A33,,,-1)))/7,"")))</f>
        <v/>
      </c>
      <c r="L34" s="43" t="str" cm="1">
        <f t="array" ref="L34">IF(H34&lt;&gt;"",($A34-(_xlfn.XLOOKUP(TRUE,H$1:H33&lt;&gt;"",$A$1:$A33,,,-1)))/7,"")</f>
        <v/>
      </c>
      <c r="M34" s="51" t="str">
        <f t="shared" si="3"/>
        <v>N</v>
      </c>
      <c r="N34" s="6" t="str">
        <f t="shared" si="5"/>
        <v/>
      </c>
      <c r="O34" s="38" t="str">
        <f>IF(MONTH(A34)&lt;&gt;MONTH(A35),COUNTIF(C$23:F34,"&lt;&gt;")+COUNTIF(H$23:H34,"&lt;&gt;")-SUM(O$23:O33),"")</f>
        <v/>
      </c>
      <c r="P34" s="38" t="str">
        <f>IF(MONTH(A34)&lt;&gt;MONTH(A35),COUNTIF(J$23:J34,"&lt;&gt;")-COUNTBLANK(J$23:J34)-SUM(P$23:P33),"")</f>
        <v/>
      </c>
    </row>
    <row r="35" spans="1:16" x14ac:dyDescent="0.25">
      <c r="A35" s="4">
        <f t="shared" si="6"/>
        <v>46233</v>
      </c>
      <c r="B35" s="1" t="str">
        <f t="shared" si="1"/>
        <v>Thursday</v>
      </c>
      <c r="I35" s="7" t="str">
        <f t="shared" si="4"/>
        <v/>
      </c>
      <c r="J35" s="2" t="str">
        <f t="shared" si="2"/>
        <v/>
      </c>
      <c r="K35" s="20" t="str" cm="1">
        <f t="array" ref="K35">IF(E35&lt;&gt;"",($A35-(_xlfn.XLOOKUP(TRUE,E$1:E34&lt;&gt;"",$A$1:$A34,,,-1)))/7,IF(F35&lt;&gt;"",($A35-(_xlfn.XLOOKUP(TRUE,F$1:F34&lt;&gt;"",$A$1:$A34,,,-1)))/7,IF(G35&lt;&gt;"",($A35-(_xlfn.XLOOKUP(TRUE,G$1:G34&lt;&gt;"",$A$1:$A34,,,-1)))/7,"")))</f>
        <v/>
      </c>
      <c r="L35" s="43" t="str" cm="1">
        <f t="array" ref="L35">IF(H35&lt;&gt;"",($A35-(_xlfn.XLOOKUP(TRUE,H$1:H34&lt;&gt;"",$A$1:$A34,,,-1)))/7,"")</f>
        <v/>
      </c>
      <c r="M35" s="51" t="str">
        <f t="shared" si="3"/>
        <v/>
      </c>
      <c r="N35" s="6" t="str">
        <f t="shared" si="5"/>
        <v>July</v>
      </c>
      <c r="O35" s="38">
        <f>IF(MONTH(A35)&lt;&gt;MONTH(A36),COUNTIF(C$23:F35,"&lt;&gt;")+COUNTIF(H$23:H35,"&lt;&gt;")-SUM(O$23:O34),"")</f>
        <v>4</v>
      </c>
      <c r="P35" s="38">
        <f>IF(MONTH(A35)&lt;&gt;MONTH(A36),COUNTIF(J$23:J35,"&lt;&gt;")-COUNTBLANK(J$23:J35)-SUM(P$23:P34),"")</f>
        <v>3</v>
      </c>
    </row>
    <row r="36" spans="1:16" x14ac:dyDescent="0.25">
      <c r="A36" s="4">
        <f t="shared" si="6"/>
        <v>46240</v>
      </c>
      <c r="B36" s="1" t="str">
        <f t="shared" si="1"/>
        <v>Thursday</v>
      </c>
      <c r="H36" s="23" t="s">
        <v>3</v>
      </c>
      <c r="I36" s="7" t="str">
        <f t="shared" si="4"/>
        <v/>
      </c>
      <c r="J36" s="2" t="str">
        <f t="shared" si="2"/>
        <v>Planning &amp; Highways (Planning only)</v>
      </c>
      <c r="K36" s="20" t="str" cm="1">
        <f t="array" ref="K36">IF(E36&lt;&gt;"",($A36-(_xlfn.XLOOKUP(TRUE,E$1:E35&lt;&gt;"",$A$1:$A35,,,-1)))/7,IF(F36&lt;&gt;"",($A36-(_xlfn.XLOOKUP(TRUE,F$1:F35&lt;&gt;"",$A$1:$A35,,,-1)))/7,IF(G36&lt;&gt;"",($A36-(_xlfn.XLOOKUP(TRUE,G$1:G35&lt;&gt;"",$A$1:$A35,,,-1)))/7,"")))</f>
        <v/>
      </c>
      <c r="L36" s="43" cm="1">
        <f t="array" ref="L36">IF(H36&lt;&gt;"",($A36-(_xlfn.XLOOKUP(TRUE,H$1:H35&lt;&gt;"",$A$1:$A35,,,-1)))/7,"")</f>
        <v>3</v>
      </c>
      <c r="M36" s="51" t="str">
        <f t="shared" si="3"/>
        <v/>
      </c>
      <c r="N36" s="6" t="str">
        <f t="shared" si="5"/>
        <v/>
      </c>
      <c r="O36" s="38" t="str">
        <f>IF(MONTH(A36)&lt;&gt;MONTH(A37),COUNTIF(C$23:F36,"&lt;&gt;")+COUNTIF(H$23:H36,"&lt;&gt;")-SUM(O$23:O35),"")</f>
        <v/>
      </c>
      <c r="P36" s="38" t="str">
        <f>IF(MONTH(A36)&lt;&gt;MONTH(A37),COUNTIF(J$23:J36,"&lt;&gt;")-COUNTBLANK(J$23:J36)-SUM(P$23:P35),"")</f>
        <v/>
      </c>
    </row>
    <row r="37" spans="1:16" x14ac:dyDescent="0.25">
      <c r="A37" s="4">
        <f t="shared" si="6"/>
        <v>46247</v>
      </c>
      <c r="B37" s="1" t="str">
        <f t="shared" si="1"/>
        <v>Thursday</v>
      </c>
      <c r="I37" s="7" t="str">
        <f t="shared" si="4"/>
        <v/>
      </c>
      <c r="J37" s="2" t="str">
        <f t="shared" si="2"/>
        <v/>
      </c>
      <c r="K37" s="20" t="str" cm="1">
        <f t="array" ref="K37">IF(E37&lt;&gt;"",($A37-(_xlfn.XLOOKUP(TRUE,E$1:E36&lt;&gt;"",$A$1:$A36,,,-1)))/7,IF(F37&lt;&gt;"",($A37-(_xlfn.XLOOKUP(TRUE,F$1:F36&lt;&gt;"",$A$1:$A36,,,-1)))/7,IF(G37&lt;&gt;"",($A37-(_xlfn.XLOOKUP(TRUE,G$1:G36&lt;&gt;"",$A$1:$A36,,,-1)))/7,"")))</f>
        <v/>
      </c>
      <c r="L37" s="43" t="str" cm="1">
        <f t="array" ref="L37">IF(H37&lt;&gt;"",($A37-(_xlfn.XLOOKUP(TRUE,H$1:H36&lt;&gt;"",$A$1:$A36,,,-1)))/7,"")</f>
        <v/>
      </c>
      <c r="M37" s="51" t="str">
        <f t="shared" si="3"/>
        <v/>
      </c>
      <c r="N37" s="6" t="str">
        <f t="shared" si="5"/>
        <v/>
      </c>
      <c r="O37" s="38" t="str">
        <f>IF(MONTH(A37)&lt;&gt;MONTH(A38),COUNTIF(C$23:F37,"&lt;&gt;")+COUNTIF(H$23:H37,"&lt;&gt;")-SUM(O$23:O36),"")</f>
        <v/>
      </c>
      <c r="P37" s="38" t="str">
        <f>IF(MONTH(A37)&lt;&gt;MONTH(A38),COUNTIF(J$23:J37,"&lt;&gt;")-COUNTBLANK(J$23:J37)-SUM(P$23:P36),"")</f>
        <v/>
      </c>
    </row>
    <row r="38" spans="1:16" x14ac:dyDescent="0.25">
      <c r="A38" s="4">
        <f t="shared" si="6"/>
        <v>46254</v>
      </c>
      <c r="B38" s="1" t="str">
        <f t="shared" si="1"/>
        <v>Thursday</v>
      </c>
      <c r="I38" s="7" t="str">
        <f t="shared" si="4"/>
        <v/>
      </c>
      <c r="J38" s="2" t="str">
        <f t="shared" si="2"/>
        <v/>
      </c>
      <c r="K38" s="20" t="str" cm="1">
        <f t="array" ref="K38">IF(E38&lt;&gt;"",($A38-(_xlfn.XLOOKUP(TRUE,E$1:E37&lt;&gt;"",$A$1:$A37,,,-1)))/7,IF(F38&lt;&gt;"",($A38-(_xlfn.XLOOKUP(TRUE,F$1:F37&lt;&gt;"",$A$1:$A37,,,-1)))/7,IF(G38&lt;&gt;"",($A38-(_xlfn.XLOOKUP(TRUE,G$1:G37&lt;&gt;"",$A$1:$A37,,,-1)))/7,"")))</f>
        <v/>
      </c>
      <c r="L38" s="43" t="str" cm="1">
        <f t="array" ref="L38">IF(H38&lt;&gt;"",($A38-(_xlfn.XLOOKUP(TRUE,H$1:H37&lt;&gt;"",$A$1:$A37,,,-1)))/7,"")</f>
        <v/>
      </c>
      <c r="M38" s="51" t="str">
        <f t="shared" si="3"/>
        <v/>
      </c>
      <c r="N38" s="6" t="str">
        <f t="shared" si="5"/>
        <v/>
      </c>
      <c r="O38" s="38" t="str">
        <f>IF(MONTH(A38)&lt;&gt;MONTH(A39),COUNTIF(C$23:F38,"&lt;&gt;")+COUNTIF(H$23:H38,"&lt;&gt;")-SUM(O$23:O37),"")</f>
        <v/>
      </c>
      <c r="P38" s="38" t="str">
        <f>IF(MONTH(A38)&lt;&gt;MONTH(A39),COUNTIF(J$23:J38,"&lt;&gt;")-COUNTBLANK(J$23:J38)-SUM(P$23:P37),"")</f>
        <v/>
      </c>
    </row>
    <row r="39" spans="1:16" x14ac:dyDescent="0.25">
      <c r="A39" s="4">
        <f t="shared" si="6"/>
        <v>46261</v>
      </c>
      <c r="B39" s="1" t="str">
        <f t="shared" si="1"/>
        <v>Thursday</v>
      </c>
      <c r="D39" s="2" t="s">
        <v>1</v>
      </c>
      <c r="H39" s="23" t="s">
        <v>3</v>
      </c>
      <c r="I39" s="7" t="str">
        <f t="shared" si="4"/>
        <v xml:space="preserve">Planning &amp; Highways (Planning only), followed by </v>
      </c>
      <c r="J39" s="2" t="str">
        <f t="shared" si="2"/>
        <v>F&amp;GP</v>
      </c>
      <c r="K39" s="20" t="str" cm="1">
        <f t="array" ref="K39">IF(E39&lt;&gt;"",($A39-(_xlfn.XLOOKUP(TRUE,E$1:E38&lt;&gt;"",$A$1:$A38,,,-1)))/7,IF(F39&lt;&gt;"",($A39-(_xlfn.XLOOKUP(TRUE,F$1:F38&lt;&gt;"",$A$1:$A38,,,-1)))/7,IF(G39&lt;&gt;"",($A39-(_xlfn.XLOOKUP(TRUE,G$1:G38&lt;&gt;"",$A$1:$A38,,,-1)))/7,"")))</f>
        <v/>
      </c>
      <c r="L39" s="43" cm="1">
        <f t="array" ref="L39">IF(H39&lt;&gt;"",($A39-(_xlfn.XLOOKUP(TRUE,H$1:H38&lt;&gt;"",$A$1:$A38,,,-1)))/7,"")</f>
        <v>3</v>
      </c>
      <c r="M39" s="51" t="str">
        <f t="shared" si="3"/>
        <v/>
      </c>
      <c r="N39" s="6" t="str">
        <f t="shared" si="5"/>
        <v>August</v>
      </c>
      <c r="O39" s="38">
        <f>IF(MONTH(A39)&lt;&gt;MONTH(A40),COUNTIF(C$23:F39,"&lt;&gt;")+COUNTIF(H$23:H39,"&lt;&gt;")-SUM(O$23:O38),"")</f>
        <v>3</v>
      </c>
      <c r="P39" s="38">
        <f>IF(MONTH(A39)&lt;&gt;MONTH(A40),COUNTIF(J$23:J39,"&lt;&gt;")-COUNTBLANK(J$23:J39)-SUM(P$23:P38),"")</f>
        <v>2</v>
      </c>
    </row>
    <row r="40" spans="1:16" x14ac:dyDescent="0.25">
      <c r="A40" s="4">
        <f t="shared" si="6"/>
        <v>46268</v>
      </c>
      <c r="B40" s="1" t="str">
        <f t="shared" si="1"/>
        <v>Thursday</v>
      </c>
      <c r="E40" s="2" t="s">
        <v>2</v>
      </c>
      <c r="I40" s="7" t="str">
        <f t="shared" si="4"/>
        <v/>
      </c>
      <c r="J40" s="2" t="str">
        <f t="shared" si="2"/>
        <v>Community</v>
      </c>
      <c r="K40" s="20" cm="1">
        <f t="array" ref="K40">IF(E40&lt;&gt;"",($A40-(_xlfn.XLOOKUP(TRUE,E$1:E39&lt;&gt;"",$A$1:$A39,,,-1)))/7,IF(F40&lt;&gt;"",($A40-(_xlfn.XLOOKUP(TRUE,F$1:F39&lt;&gt;"",$A$1:$A39,,,-1)))/7,IF(G40&lt;&gt;"",($A40-(_xlfn.XLOOKUP(TRUE,G$1:G39&lt;&gt;"",$A$1:$A39,,,-1)))/7,"")))</f>
        <v>14</v>
      </c>
      <c r="L40" s="43" t="str" cm="1">
        <f t="array" ref="L40">IF(H40&lt;&gt;"",($A40-(_xlfn.XLOOKUP(TRUE,H$1:H39&lt;&gt;"",$A$1:$A39,,,-1)))/7,"")</f>
        <v/>
      </c>
      <c r="M40" s="51" t="str">
        <f t="shared" si="3"/>
        <v/>
      </c>
      <c r="N40" s="6" t="str">
        <f t="shared" si="5"/>
        <v/>
      </c>
      <c r="O40" s="38" t="str">
        <f>IF(MONTH(A40)&lt;&gt;MONTH(A41),COUNTIF(C$23:F40,"&lt;&gt;")+COUNTIF(H$23:H40,"&lt;&gt;")-SUM(O$23:O39),"")</f>
        <v/>
      </c>
      <c r="P40" s="38" t="str">
        <f>IF(MONTH(A40)&lt;&gt;MONTH(A41),COUNTIF(J$23:J40,"&lt;&gt;")-COUNTBLANK(J$23:J40)-SUM(P$23:P39),"")</f>
        <v/>
      </c>
    </row>
    <row r="41" spans="1:16" x14ac:dyDescent="0.25">
      <c r="A41" s="4">
        <f t="shared" si="6"/>
        <v>46275</v>
      </c>
      <c r="B41" s="1" t="str">
        <f t="shared" si="1"/>
        <v>Thursday</v>
      </c>
      <c r="C41" s="2" t="s">
        <v>0</v>
      </c>
      <c r="I41" s="7" t="str">
        <f t="shared" si="4"/>
        <v/>
      </c>
      <c r="J41" s="2" t="str">
        <f t="shared" si="2"/>
        <v>Full</v>
      </c>
      <c r="K41" s="20" t="str" cm="1">
        <f t="array" ref="K41">IF(E41&lt;&gt;"",($A41-(_xlfn.XLOOKUP(TRUE,E$1:E40&lt;&gt;"",$A$1:$A40,,,-1)))/7,IF(F41&lt;&gt;"",($A41-(_xlfn.XLOOKUP(TRUE,F$1:F40&lt;&gt;"",$A$1:$A40,,,-1)))/7,IF(G41&lt;&gt;"",($A41-(_xlfn.XLOOKUP(TRUE,G$1:G40&lt;&gt;"",$A$1:$A40,,,-1)))/7,"")))</f>
        <v/>
      </c>
      <c r="L41" s="43" t="str" cm="1">
        <f t="array" ref="L41">IF(H41&lt;&gt;"",($A41-(_xlfn.XLOOKUP(TRUE,H$1:H40&lt;&gt;"",$A$1:$A40,,,-1)))/7,"")</f>
        <v/>
      </c>
      <c r="M41" s="51" t="str">
        <f t="shared" si="3"/>
        <v>Y</v>
      </c>
      <c r="N41" s="6" t="str">
        <f t="shared" si="5"/>
        <v/>
      </c>
      <c r="O41" s="38" t="str">
        <f>IF(MONTH(A41)&lt;&gt;MONTH(A42),COUNTIF(C$23:F41,"&lt;&gt;")+COUNTIF(H$23:H41,"&lt;&gt;")-SUM(O$23:O40),"")</f>
        <v/>
      </c>
      <c r="P41" s="38" t="str">
        <f>IF(MONTH(A41)&lt;&gt;MONTH(A42),COUNTIF(J$23:J41,"&lt;&gt;")-COUNTBLANK(J$23:J41)-SUM(P$23:P40),"")</f>
        <v/>
      </c>
    </row>
    <row r="42" spans="1:16" x14ac:dyDescent="0.25">
      <c r="A42" s="4">
        <f t="shared" si="6"/>
        <v>46282</v>
      </c>
      <c r="B42" s="1" t="str">
        <f t="shared" si="1"/>
        <v>Thursday</v>
      </c>
      <c r="G42" s="2" t="s">
        <v>17</v>
      </c>
      <c r="H42" s="23" t="s">
        <v>3</v>
      </c>
      <c r="I42" s="7" t="str">
        <f t="shared" si="4"/>
        <v/>
      </c>
      <c r="J42" s="2" t="str">
        <f t="shared" si="2"/>
        <v>Planning &amp; Highways (Both)</v>
      </c>
      <c r="K42" s="20" cm="1">
        <f t="array" ref="K42">IF(E42&lt;&gt;"",($A42-(_xlfn.XLOOKUP(TRUE,E$1:E41&lt;&gt;"",$A$1:$A41,,,-1)))/7,IF(F42&lt;&gt;"",($A42-(_xlfn.XLOOKUP(TRUE,F$1:F41&lt;&gt;"",$A$1:$A41,,,-1)))/7,IF(G42&lt;&gt;"",($A42-(_xlfn.XLOOKUP(TRUE,G$1:G41&lt;&gt;"",$A$1:$A41,,,-1)))/7,"")))</f>
        <v>12</v>
      </c>
      <c r="L42" s="43" cm="1">
        <f t="array" ref="L42">IF(H42&lt;&gt;"",($A42-(_xlfn.XLOOKUP(TRUE,H$1:H41&lt;&gt;"",$A$1:$A41,,,-1)))/7,"")</f>
        <v>3</v>
      </c>
      <c r="M42" s="51" t="str">
        <f t="shared" si="3"/>
        <v/>
      </c>
      <c r="N42" s="6" t="str">
        <f t="shared" si="5"/>
        <v/>
      </c>
      <c r="O42" s="38" t="str">
        <f>IF(MONTH(A42)&lt;&gt;MONTH(A43),COUNTIF(C$23:F42,"&lt;&gt;")+COUNTIF(H$23:H42,"&lt;&gt;")-SUM(O$23:O41),"")</f>
        <v/>
      </c>
      <c r="P42" s="38" t="str">
        <f>IF(MONTH(A42)&lt;&gt;MONTH(A43),COUNTIF(J$23:J42,"&lt;&gt;")-COUNTBLANK(J$23:J42)-SUM(P$23:P41),"")</f>
        <v/>
      </c>
    </row>
    <row r="43" spans="1:16" x14ac:dyDescent="0.25">
      <c r="A43" s="4">
        <f t="shared" si="6"/>
        <v>46289</v>
      </c>
      <c r="B43" s="1" t="str">
        <f t="shared" si="1"/>
        <v>Thursday</v>
      </c>
      <c r="I43" s="7" t="str">
        <f t="shared" si="4"/>
        <v/>
      </c>
      <c r="J43" s="2" t="str">
        <f t="shared" si="2"/>
        <v/>
      </c>
      <c r="K43" s="20" t="str" cm="1">
        <f t="array" ref="K43">IF(E43&lt;&gt;"",($A43-(_xlfn.XLOOKUP(TRUE,E$1:E42&lt;&gt;"",$A$1:$A42,,,-1)))/7,IF(F43&lt;&gt;"",($A43-(_xlfn.XLOOKUP(TRUE,F$1:F42&lt;&gt;"",$A$1:$A42,,,-1)))/7,IF(G43&lt;&gt;"",($A43-(_xlfn.XLOOKUP(TRUE,G$1:G42&lt;&gt;"",$A$1:$A42,,,-1)))/7,"")))</f>
        <v/>
      </c>
      <c r="L43" s="43" t="str" cm="1">
        <f t="array" ref="L43">IF(H43&lt;&gt;"",($A43-(_xlfn.XLOOKUP(TRUE,H$1:H42&lt;&gt;"",$A$1:$A42,,,-1)))/7,"")</f>
        <v/>
      </c>
      <c r="M43" s="51" t="str">
        <f t="shared" si="3"/>
        <v/>
      </c>
      <c r="N43" s="6" t="str">
        <f t="shared" si="5"/>
        <v>September</v>
      </c>
      <c r="O43" s="38">
        <f>IF(MONTH(A43)&lt;&gt;MONTH(A44),COUNTIF(C$23:F43,"&lt;&gt;")+COUNTIF(H$23:H43,"&lt;&gt;")-SUM(O$23:O42),"")</f>
        <v>3</v>
      </c>
      <c r="P43" s="38">
        <f>IF(MONTH(A43)&lt;&gt;MONTH(A44),COUNTIF(J$23:J43,"&lt;&gt;")-COUNTBLANK(J$23:J43)-SUM(P$23:P42),"")</f>
        <v>3</v>
      </c>
    </row>
    <row r="44" spans="1:16" x14ac:dyDescent="0.25">
      <c r="A44" s="4">
        <f t="shared" si="6"/>
        <v>46296</v>
      </c>
      <c r="B44" s="1" t="str">
        <f t="shared" si="1"/>
        <v>Thursday</v>
      </c>
      <c r="I44" s="7" t="str">
        <f t="shared" si="4"/>
        <v/>
      </c>
      <c r="J44" s="2" t="str">
        <f t="shared" si="2"/>
        <v/>
      </c>
      <c r="K44" s="20" t="str" cm="1">
        <f t="array" ref="K44">IF(E44&lt;&gt;"",($A44-(_xlfn.XLOOKUP(TRUE,E$1:E43&lt;&gt;"",$A$1:$A43,,,-1)))/7,IF(F44&lt;&gt;"",($A44-(_xlfn.XLOOKUP(TRUE,F$1:F43&lt;&gt;"",$A$1:$A43,,,-1)))/7,IF(G44&lt;&gt;"",($A44-(_xlfn.XLOOKUP(TRUE,G$1:G43&lt;&gt;"",$A$1:$A43,,,-1)))/7,"")))</f>
        <v/>
      </c>
      <c r="L44" s="43" t="str" cm="1">
        <f t="array" ref="L44">IF(H44&lt;&gt;"",($A44-(_xlfn.XLOOKUP(TRUE,H$1:H43&lt;&gt;"",$A$1:$A43,,,-1)))/7,"")</f>
        <v/>
      </c>
      <c r="M44" s="51" t="str">
        <f t="shared" si="3"/>
        <v/>
      </c>
      <c r="N44" s="6" t="str">
        <f t="shared" si="5"/>
        <v/>
      </c>
      <c r="O44" s="38" t="str">
        <f>IF(MONTH(A44)&lt;&gt;MONTH(A45),COUNTIF(C$23:F44,"&lt;&gt;")+COUNTIF(H$23:H44,"&lt;&gt;")-SUM(O$23:O43),"")</f>
        <v/>
      </c>
      <c r="P44" s="38" t="str">
        <f>IF(MONTH(A44)&lt;&gt;MONTH(A45),COUNTIF(J$23:J44,"&lt;&gt;")-COUNTBLANK(J$23:J44)-SUM(P$23:P43),"")</f>
        <v/>
      </c>
    </row>
    <row r="45" spans="1:16" x14ac:dyDescent="0.25">
      <c r="A45" s="4">
        <f t="shared" si="6"/>
        <v>46303</v>
      </c>
      <c r="B45" s="1" t="str">
        <f t="shared" si="1"/>
        <v>Thursday</v>
      </c>
      <c r="H45" s="23" t="s">
        <v>3</v>
      </c>
      <c r="I45" s="7" t="str">
        <f t="shared" si="4"/>
        <v/>
      </c>
      <c r="J45" s="2" t="str">
        <f t="shared" si="2"/>
        <v>Planning &amp; Highways (Planning only)</v>
      </c>
      <c r="K45" s="20" t="str" cm="1">
        <f t="array" ref="K45">IF(E45&lt;&gt;"",($A45-(_xlfn.XLOOKUP(TRUE,E$1:E44&lt;&gt;"",$A$1:$A44,,,-1)))/7,IF(F45&lt;&gt;"",($A45-(_xlfn.XLOOKUP(TRUE,F$1:F44&lt;&gt;"",$A$1:$A44,,,-1)))/7,IF(G45&lt;&gt;"",($A45-(_xlfn.XLOOKUP(TRUE,G$1:G44&lt;&gt;"",$A$1:$A44,,,-1)))/7,"")))</f>
        <v/>
      </c>
      <c r="L45" s="43" cm="1">
        <f t="array" ref="L45">IF(H45&lt;&gt;"",($A45-(_xlfn.XLOOKUP(TRUE,H$1:H44&lt;&gt;"",$A$1:$A44,,,-1)))/7,"")</f>
        <v>3</v>
      </c>
      <c r="M45" s="51" t="str">
        <f t="shared" si="3"/>
        <v/>
      </c>
      <c r="N45" s="6" t="str">
        <f t="shared" si="5"/>
        <v/>
      </c>
      <c r="O45" s="38" t="str">
        <f>IF(MONTH(A45)&lt;&gt;MONTH(A46),COUNTIF(C$23:F45,"&lt;&gt;")+COUNTIF(H$23:H45,"&lt;&gt;")-SUM(O$23:O44),"")</f>
        <v/>
      </c>
      <c r="P45" s="38" t="str">
        <f>IF(MONTH(A45)&lt;&gt;MONTH(A46),COUNTIF(J$23:J45,"&lt;&gt;")-COUNTBLANK(J$23:J45)-SUM(P$23:P44),"")</f>
        <v/>
      </c>
    </row>
    <row r="46" spans="1:16" x14ac:dyDescent="0.25">
      <c r="A46" s="4">
        <f t="shared" si="6"/>
        <v>46310</v>
      </c>
      <c r="B46" s="1" t="str">
        <f t="shared" si="1"/>
        <v>Thursday</v>
      </c>
      <c r="F46" s="2" t="s">
        <v>27</v>
      </c>
      <c r="I46" s="7" t="str">
        <f t="shared" si="4"/>
        <v/>
      </c>
      <c r="J46" s="2" t="str">
        <f t="shared" si="2"/>
        <v>Estate Management</v>
      </c>
      <c r="K46" s="20" cm="1">
        <f t="array" ref="K46">IF(E46&lt;&gt;"",($A46-(_xlfn.XLOOKUP(TRUE,E$1:E45&lt;&gt;"",$A$1:$A45,,,-1)))/7,IF(F46&lt;&gt;"",($A46-(_xlfn.XLOOKUP(TRUE,F$1:F45&lt;&gt;"",$A$1:$A45,,,-1)))/7,IF(G46&lt;&gt;"",($A46-(_xlfn.XLOOKUP(TRUE,G$1:G45&lt;&gt;"",$A$1:$A45,,,-1)))/7,"")))</f>
        <v>13</v>
      </c>
      <c r="L46" s="43" t="str" cm="1">
        <f t="array" ref="L46">IF(H46&lt;&gt;"",($A46-(_xlfn.XLOOKUP(TRUE,H$1:H45&lt;&gt;"",$A$1:$A45,,,-1)))/7,"")</f>
        <v/>
      </c>
      <c r="M46" s="51" t="str">
        <f t="shared" si="3"/>
        <v/>
      </c>
      <c r="N46" s="6" t="str">
        <f t="shared" si="5"/>
        <v/>
      </c>
      <c r="O46" s="38" t="str">
        <f>IF(MONTH(A46)&lt;&gt;MONTH(A47),COUNTIF(C$23:F46,"&lt;&gt;")+COUNTIF(H$23:H46,"&lt;&gt;")-SUM(O$23:O45),"")</f>
        <v/>
      </c>
      <c r="P46" s="38" t="str">
        <f>IF(MONTH(A46)&lt;&gt;MONTH(A47),COUNTIF(J$23:J46,"&lt;&gt;")-COUNTBLANK(J$23:J46)-SUM(P$23:P45),"")</f>
        <v/>
      </c>
    </row>
    <row r="47" spans="1:16" x14ac:dyDescent="0.25">
      <c r="A47" s="4">
        <f t="shared" si="6"/>
        <v>46317</v>
      </c>
      <c r="B47" s="1" t="str">
        <f t="shared" si="1"/>
        <v>Thursday</v>
      </c>
      <c r="I47" s="7" t="str">
        <f t="shared" si="4"/>
        <v/>
      </c>
      <c r="J47" s="2" t="str">
        <f t="shared" si="2"/>
        <v/>
      </c>
      <c r="K47" s="20" t="str" cm="1">
        <f t="array" ref="K47">IF(E47&lt;&gt;"",($A47-(_xlfn.XLOOKUP(TRUE,E$1:E46&lt;&gt;"",$A$1:$A46,,,-1)))/7,IF(F47&lt;&gt;"",($A47-(_xlfn.XLOOKUP(TRUE,F$1:F46&lt;&gt;"",$A$1:$A46,,,-1)))/7,IF(G47&lt;&gt;"",($A47-(_xlfn.XLOOKUP(TRUE,G$1:G46&lt;&gt;"",$A$1:$A46,,,-1)))/7,"")))</f>
        <v/>
      </c>
      <c r="L47" s="43" t="str" cm="1">
        <f t="array" ref="L47">IF(H47&lt;&gt;"",($A47-(_xlfn.XLOOKUP(TRUE,H$1:H46&lt;&gt;"",$A$1:$A46,,,-1)))/7,"")</f>
        <v/>
      </c>
      <c r="M47" s="51" t="str">
        <f t="shared" si="3"/>
        <v/>
      </c>
      <c r="N47" s="6" t="str">
        <f t="shared" si="5"/>
        <v/>
      </c>
      <c r="O47" s="38" t="str">
        <f>IF(MONTH(A47)&lt;&gt;MONTH(A48),COUNTIF(C$23:F47,"&lt;&gt;")+COUNTIF(H$23:H47,"&lt;&gt;")-SUM(O$23:O46),"")</f>
        <v/>
      </c>
      <c r="P47" s="38" t="str">
        <f>IF(MONTH(A47)&lt;&gt;MONTH(A48),COUNTIF(J$23:J47,"&lt;&gt;")-COUNTBLANK(J$23:J47)-SUM(P$23:P46),"")</f>
        <v/>
      </c>
    </row>
    <row r="48" spans="1:16" x14ac:dyDescent="0.25">
      <c r="A48" s="4">
        <f t="shared" si="6"/>
        <v>46324</v>
      </c>
      <c r="B48" s="1" t="str">
        <f t="shared" si="1"/>
        <v>Thursday</v>
      </c>
      <c r="D48" s="2" t="s">
        <v>1</v>
      </c>
      <c r="H48" s="23" t="s">
        <v>3</v>
      </c>
      <c r="I48" s="7" t="str">
        <f t="shared" si="4"/>
        <v xml:space="preserve">Planning &amp; Highways (Planning only), followed by </v>
      </c>
      <c r="J48" s="2" t="str">
        <f t="shared" si="2"/>
        <v>F&amp;GP</v>
      </c>
      <c r="K48" s="20" t="str" cm="1">
        <f t="array" ref="K48">IF(E48&lt;&gt;"",($A48-(_xlfn.XLOOKUP(TRUE,E$1:E47&lt;&gt;"",$A$1:$A47,,,-1)))/7,IF(F48&lt;&gt;"",($A48-(_xlfn.XLOOKUP(TRUE,F$1:F47&lt;&gt;"",$A$1:$A47,,,-1)))/7,IF(G48&lt;&gt;"",($A48-(_xlfn.XLOOKUP(TRUE,G$1:G47&lt;&gt;"",$A$1:$A47,,,-1)))/7,"")))</f>
        <v/>
      </c>
      <c r="L48" s="43" cm="1">
        <f t="array" ref="L48">IF(H48&lt;&gt;"",($A48-(_xlfn.XLOOKUP(TRUE,H$1:H47&lt;&gt;"",$A$1:$A47,,,-1)))/7,"")</f>
        <v>3</v>
      </c>
      <c r="M48" s="51" t="str">
        <f t="shared" si="3"/>
        <v/>
      </c>
      <c r="N48" s="6" t="str">
        <f t="shared" si="5"/>
        <v>October</v>
      </c>
      <c r="O48" s="38">
        <f>IF(MONTH(A48)&lt;&gt;MONTH(A49),COUNTIF(C$23:F48,"&lt;&gt;")+COUNTIF(H$23:H48,"&lt;&gt;")-SUM(O$23:O47),"")</f>
        <v>4</v>
      </c>
      <c r="P48" s="38">
        <f>IF(MONTH(A48)&lt;&gt;MONTH(A49),COUNTIF(J$23:J48,"&lt;&gt;")-COUNTBLANK(J$23:J48)-SUM(P$23:P47),"")</f>
        <v>3</v>
      </c>
    </row>
    <row r="49" spans="1:16" x14ac:dyDescent="0.25">
      <c r="A49" s="4">
        <f t="shared" si="6"/>
        <v>46331</v>
      </c>
      <c r="B49" s="1" t="str">
        <f t="shared" si="1"/>
        <v>Thursday</v>
      </c>
      <c r="I49" s="7" t="str">
        <f t="shared" si="4"/>
        <v/>
      </c>
      <c r="J49" s="2" t="str">
        <f t="shared" si="2"/>
        <v/>
      </c>
      <c r="K49" s="20" t="str" cm="1">
        <f t="array" ref="K49">IF(E49&lt;&gt;"",($A49-(_xlfn.XLOOKUP(TRUE,E$1:E48&lt;&gt;"",$A$1:$A48,,,-1)))/7,IF(F49&lt;&gt;"",($A49-(_xlfn.XLOOKUP(TRUE,F$1:F48&lt;&gt;"",$A$1:$A48,,,-1)))/7,IF(G49&lt;&gt;"",($A49-(_xlfn.XLOOKUP(TRUE,G$1:G48&lt;&gt;"",$A$1:$A48,,,-1)))/7,"")))</f>
        <v/>
      </c>
      <c r="L49" s="43" t="str" cm="1">
        <f t="array" ref="L49">IF(H49&lt;&gt;"",($A49-(_xlfn.XLOOKUP(TRUE,H$1:H48&lt;&gt;"",$A$1:$A48,,,-1)))/7,"")</f>
        <v/>
      </c>
      <c r="M49" s="51" t="str">
        <f t="shared" si="3"/>
        <v/>
      </c>
      <c r="N49" s="6" t="str">
        <f t="shared" si="5"/>
        <v/>
      </c>
      <c r="O49" s="38" t="str">
        <f>IF(MONTH(A49)&lt;&gt;MONTH(A50),COUNTIF(C$23:F49,"&lt;&gt;")+COUNTIF(H$23:H49,"&lt;&gt;")-SUM(O$23:O48),"")</f>
        <v/>
      </c>
      <c r="P49" s="38" t="str">
        <f>IF(MONTH(A49)&lt;&gt;MONTH(A50),COUNTIF(J$23:J49,"&lt;&gt;")-COUNTBLANK(J$23:J49)-SUM(P$23:P48),"")</f>
        <v/>
      </c>
    </row>
    <row r="50" spans="1:16" x14ac:dyDescent="0.25">
      <c r="A50" s="4">
        <f t="shared" si="6"/>
        <v>46338</v>
      </c>
      <c r="B50" s="1" t="str">
        <f t="shared" si="1"/>
        <v>Thursday</v>
      </c>
      <c r="C50" s="2" t="s">
        <v>0</v>
      </c>
      <c r="I50" s="7" t="str">
        <f t="shared" si="4"/>
        <v/>
      </c>
      <c r="J50" s="2" t="str">
        <f t="shared" si="2"/>
        <v>Full</v>
      </c>
      <c r="K50" s="20" t="str" cm="1">
        <f t="array" ref="K50">IF(E50&lt;&gt;"",($A50-(_xlfn.XLOOKUP(TRUE,E$1:E49&lt;&gt;"",$A$1:$A49,,,-1)))/7,IF(F50&lt;&gt;"",($A50-(_xlfn.XLOOKUP(TRUE,F$1:F49&lt;&gt;"",$A$1:$A49,,,-1)))/7,IF(G50&lt;&gt;"",($A50-(_xlfn.XLOOKUP(TRUE,G$1:G49&lt;&gt;"",$A$1:$A49,,,-1)))/7,"")))</f>
        <v/>
      </c>
      <c r="L50" s="43" t="str" cm="1">
        <f t="array" ref="L50">IF(H50&lt;&gt;"",($A50-(_xlfn.XLOOKUP(TRUE,H$1:H49&lt;&gt;"",$A$1:$A49,,,-1)))/7,"")</f>
        <v/>
      </c>
      <c r="M50" s="51" t="str">
        <f t="shared" si="3"/>
        <v>Y</v>
      </c>
      <c r="N50" s="6" t="str">
        <f t="shared" si="5"/>
        <v/>
      </c>
      <c r="O50" s="38" t="str">
        <f>IF(MONTH(A50)&lt;&gt;MONTH(A51),COUNTIF(C$23:F50,"&lt;&gt;")+COUNTIF(H$23:H50,"&lt;&gt;")-SUM(O$23:O49),"")</f>
        <v/>
      </c>
      <c r="P50" s="38" t="str">
        <f>IF(MONTH(A50)&lt;&gt;MONTH(A51),COUNTIF(J$23:J50,"&lt;&gt;")-COUNTBLANK(J$23:J50)-SUM(P$23:P49),"")</f>
        <v/>
      </c>
    </row>
    <row r="51" spans="1:16" x14ac:dyDescent="0.25">
      <c r="A51" s="4">
        <f t="shared" si="6"/>
        <v>46345</v>
      </c>
      <c r="B51" s="1" t="str">
        <f t="shared" si="1"/>
        <v>Thursday</v>
      </c>
      <c r="E51" s="2" t="s">
        <v>2</v>
      </c>
      <c r="H51" s="23" t="s">
        <v>3</v>
      </c>
      <c r="I51" s="7" t="str">
        <f t="shared" si="4"/>
        <v xml:space="preserve">Planning &amp; Highways (Planning only), followed by </v>
      </c>
      <c r="J51" s="2" t="str">
        <f t="shared" si="2"/>
        <v>Community</v>
      </c>
      <c r="K51" s="20" cm="1">
        <f t="array" ref="K51">IF(E51&lt;&gt;"",($A51-(_xlfn.XLOOKUP(TRUE,E$1:E50&lt;&gt;"",$A$1:$A50,,,-1)))/7,IF(F51&lt;&gt;"",($A51-(_xlfn.XLOOKUP(TRUE,F$1:F50&lt;&gt;"",$A$1:$A50,,,-1)))/7,IF(G51&lt;&gt;"",($A51-(_xlfn.XLOOKUP(TRUE,G$1:G50&lt;&gt;"",$A$1:$A50,,,-1)))/7,"")))</f>
        <v>11</v>
      </c>
      <c r="L51" s="43" cm="1">
        <f t="array" ref="L51">IF(H51&lt;&gt;"",($A51-(_xlfn.XLOOKUP(TRUE,H$1:H50&lt;&gt;"",$A$1:$A50,,,-1)))/7,"")</f>
        <v>3</v>
      </c>
      <c r="M51" s="51" t="str">
        <f t="shared" si="3"/>
        <v/>
      </c>
      <c r="N51" s="6" t="str">
        <f t="shared" si="5"/>
        <v/>
      </c>
      <c r="O51" s="38" t="str">
        <f>IF(MONTH(A51)&lt;&gt;MONTH(A52),COUNTIF(C$23:F51,"&lt;&gt;")+COUNTIF(H$23:H51,"&lt;&gt;")-SUM(O$23:O50),"")</f>
        <v/>
      </c>
      <c r="P51" s="38" t="str">
        <f>IF(MONTH(A51)&lt;&gt;MONTH(A52),COUNTIF(J$23:J51,"&lt;&gt;")-COUNTBLANK(J$23:J51)-SUM(P$23:P50),"")</f>
        <v/>
      </c>
    </row>
    <row r="52" spans="1:16" x14ac:dyDescent="0.25">
      <c r="A52" s="4">
        <f t="shared" si="6"/>
        <v>46352</v>
      </c>
      <c r="B52" s="1" t="str">
        <f t="shared" si="1"/>
        <v>Thursday</v>
      </c>
      <c r="D52" s="2" t="s">
        <v>46</v>
      </c>
      <c r="I52" s="7" t="str">
        <f t="shared" si="4"/>
        <v/>
      </c>
      <c r="J52" s="2" t="str">
        <f t="shared" si="2"/>
        <v>F&amp;GP (Draft Budget)</v>
      </c>
      <c r="K52" s="20" t="str" cm="1">
        <f t="array" ref="K52">IF(E52&lt;&gt;"",($A52-(_xlfn.XLOOKUP(TRUE,E$1:E51&lt;&gt;"",$A$1:$A51,,,-1)))/7,IF(F52&lt;&gt;"",($A52-(_xlfn.XLOOKUP(TRUE,F$1:F51&lt;&gt;"",$A$1:$A51,,,-1)))/7,IF(G52&lt;&gt;"",($A52-(_xlfn.XLOOKUP(TRUE,G$1:G51&lt;&gt;"",$A$1:$A51,,,-1)))/7,"")))</f>
        <v/>
      </c>
      <c r="L52" s="43" t="str" cm="1">
        <f t="array" ref="L52">IF(H52&lt;&gt;"",($A52-(_xlfn.XLOOKUP(TRUE,H$1:H51&lt;&gt;"",$A$1:$A51,,,-1)))/7,"")</f>
        <v/>
      </c>
      <c r="M52" s="51" t="str">
        <f t="shared" si="3"/>
        <v/>
      </c>
      <c r="N52" s="6" t="str">
        <f t="shared" si="5"/>
        <v>November</v>
      </c>
      <c r="O52" s="38">
        <f>IF(MONTH(A52)&lt;&gt;MONTH(A53),COUNTIF(C$23:F52,"&lt;&gt;")+COUNTIF(H$23:H52,"&lt;&gt;")-SUM(O$23:O51),"")</f>
        <v>4</v>
      </c>
      <c r="P52" s="38">
        <f>IF(MONTH(A52)&lt;&gt;MONTH(A53),COUNTIF(J$23:J52,"&lt;&gt;")-COUNTBLANK(J$23:J52)-SUM(P$23:P51),"")</f>
        <v>3</v>
      </c>
    </row>
    <row r="53" spans="1:16" x14ac:dyDescent="0.25">
      <c r="A53" s="4">
        <f t="shared" si="6"/>
        <v>46359</v>
      </c>
      <c r="B53" s="1" t="str">
        <f t="shared" si="1"/>
        <v>Thursday</v>
      </c>
      <c r="I53" s="7" t="str">
        <f t="shared" si="4"/>
        <v/>
      </c>
      <c r="J53" s="2" t="str">
        <f t="shared" si="2"/>
        <v/>
      </c>
      <c r="K53" s="20" t="str" cm="1">
        <f t="array" ref="K53">IF(E53&lt;&gt;"",($A53-(_xlfn.XLOOKUP(TRUE,E$1:E52&lt;&gt;"",$A$1:$A52,,,-1)))/7,IF(F53&lt;&gt;"",($A53-(_xlfn.XLOOKUP(TRUE,F$1:F52&lt;&gt;"",$A$1:$A52,,,-1)))/7,IF(G53&lt;&gt;"",($A53-(_xlfn.XLOOKUP(TRUE,G$1:G52&lt;&gt;"",$A$1:$A52,,,-1)))/7,"")))</f>
        <v/>
      </c>
      <c r="L53" s="43" t="str" cm="1">
        <f t="array" ref="L53">IF(H53&lt;&gt;"",($A53-(_xlfn.XLOOKUP(TRUE,H$1:H52&lt;&gt;"",$A$1:$A52,,,-1)))/7,"")</f>
        <v/>
      </c>
      <c r="M53" s="51" t="str">
        <f t="shared" si="3"/>
        <v/>
      </c>
      <c r="N53" s="6" t="str">
        <f t="shared" si="5"/>
        <v/>
      </c>
      <c r="O53" s="38" t="str">
        <f>IF(MONTH(A53)&lt;&gt;MONTH(A54),COUNTIF(C$23:F53,"&lt;&gt;")+COUNTIF(H$23:H53,"&lt;&gt;")-SUM(O$23:O52),"")</f>
        <v/>
      </c>
      <c r="P53" s="38" t="str">
        <f>IF(MONTH(A53)&lt;&gt;MONTH(A54),COUNTIF(J$23:J53,"&lt;&gt;")-COUNTBLANK(J$23:J53)-SUM(P$23:P52),"")</f>
        <v/>
      </c>
    </row>
    <row r="54" spans="1:16" x14ac:dyDescent="0.25">
      <c r="A54" s="4">
        <f t="shared" si="6"/>
        <v>46366</v>
      </c>
      <c r="B54" s="1" t="str">
        <f t="shared" si="1"/>
        <v>Thursday</v>
      </c>
      <c r="G54" s="2" t="s">
        <v>17</v>
      </c>
      <c r="H54" s="23" t="s">
        <v>3</v>
      </c>
      <c r="I54" s="7" t="str">
        <f t="shared" si="4"/>
        <v/>
      </c>
      <c r="J54" s="2" t="str">
        <f t="shared" si="2"/>
        <v>Planning &amp; Highways (Both)</v>
      </c>
      <c r="K54" s="20" cm="1">
        <f t="array" ref="K54">IF(E54&lt;&gt;"",($A54-(_xlfn.XLOOKUP(TRUE,E$1:E53&lt;&gt;"",$A$1:$A53,,,-1)))/7,IF(F54&lt;&gt;"",($A54-(_xlfn.XLOOKUP(TRUE,F$1:F53&lt;&gt;"",$A$1:$A53,,,-1)))/7,IF(G54&lt;&gt;"",($A54-(_xlfn.XLOOKUP(TRUE,G$1:G53&lt;&gt;"",$A$1:$A53,,,-1)))/7,"")))</f>
        <v>12</v>
      </c>
      <c r="L54" s="43" cm="1">
        <f t="array" ref="L54">IF(H54&lt;&gt;"",($A54-(_xlfn.XLOOKUP(TRUE,H$1:H53&lt;&gt;"",$A$1:$A53,,,-1)))/7,"")</f>
        <v>3</v>
      </c>
      <c r="M54" s="51" t="str">
        <f t="shared" si="3"/>
        <v/>
      </c>
      <c r="N54" s="6" t="str">
        <f t="shared" si="5"/>
        <v/>
      </c>
      <c r="O54" s="38" t="str">
        <f>IF(MONTH(A54)&lt;&gt;MONTH(A55),COUNTIF(C$23:F54,"&lt;&gt;")+COUNTIF(H$23:H54,"&lt;&gt;")-SUM(O$23:O53),"")</f>
        <v/>
      </c>
      <c r="P54" s="38" t="str">
        <f>IF(MONTH(A54)&lt;&gt;MONTH(A55),COUNTIF(J$23:J54,"&lt;&gt;")-COUNTBLANK(J$23:J54)-SUM(P$23:P53),"")</f>
        <v/>
      </c>
    </row>
    <row r="55" spans="1:16" x14ac:dyDescent="0.25">
      <c r="A55" s="4">
        <f t="shared" si="6"/>
        <v>46373</v>
      </c>
      <c r="B55" s="1" t="str">
        <f t="shared" si="1"/>
        <v>Thursday</v>
      </c>
      <c r="I55" s="7" t="str">
        <f t="shared" si="4"/>
        <v/>
      </c>
      <c r="J55" s="2" t="str">
        <f t="shared" si="2"/>
        <v/>
      </c>
      <c r="K55" s="20" t="str" cm="1">
        <f t="array" ref="K55">IF(E55&lt;&gt;"",($A55-(_xlfn.XLOOKUP(TRUE,E$1:E54&lt;&gt;"",$A$1:$A54,,,-1)))/7,IF(F55&lt;&gt;"",($A55-(_xlfn.XLOOKUP(TRUE,F$1:F54&lt;&gt;"",$A$1:$A54,,,-1)))/7,IF(G55&lt;&gt;"",($A55-(_xlfn.XLOOKUP(TRUE,G$1:G54&lt;&gt;"",$A$1:$A54,,,-1)))/7,"")))</f>
        <v/>
      </c>
      <c r="L55" s="43" t="str" cm="1">
        <f t="array" ref="L55">IF(H55&lt;&gt;"",($A55-(_xlfn.XLOOKUP(TRUE,H$1:H54&lt;&gt;"",$A$1:$A54,,,-1)))/7,"")</f>
        <v/>
      </c>
      <c r="M55" s="51" t="str">
        <f t="shared" si="3"/>
        <v/>
      </c>
      <c r="N55" s="6" t="str">
        <f t="shared" si="5"/>
        <v/>
      </c>
      <c r="O55" s="38" t="str">
        <f>IF(MONTH(A55)&lt;&gt;MONTH(A56),COUNTIF(C$23:F55,"&lt;&gt;")+COUNTIF(H$23:H55,"&lt;&gt;")-SUM(O$23:O54),"")</f>
        <v/>
      </c>
      <c r="P55" s="38" t="str">
        <f>IF(MONTH(A55)&lt;&gt;MONTH(A56),COUNTIF(J$23:J55,"&lt;&gt;")-COUNTBLANK(J$23:J55)-SUM(P$23:P54),"")</f>
        <v/>
      </c>
    </row>
    <row r="56" spans="1:16" x14ac:dyDescent="0.25">
      <c r="A56" s="4">
        <f t="shared" si="6"/>
        <v>46380</v>
      </c>
      <c r="B56" s="1" t="str">
        <f t="shared" si="1"/>
        <v>Thursday</v>
      </c>
      <c r="I56" s="7" t="str">
        <f t="shared" si="4"/>
        <v/>
      </c>
      <c r="J56" s="2" t="str">
        <f t="shared" si="2"/>
        <v/>
      </c>
      <c r="K56" s="20" t="str" cm="1">
        <f t="array" ref="K56">IF(E56&lt;&gt;"",($A56-(_xlfn.XLOOKUP(TRUE,E$1:E55&lt;&gt;"",$A$1:$A55,,,-1)))/7,IF(F56&lt;&gt;"",($A56-(_xlfn.XLOOKUP(TRUE,F$1:F55&lt;&gt;"",$A$1:$A55,,,-1)))/7,IF(G56&lt;&gt;"",($A56-(_xlfn.XLOOKUP(TRUE,G$1:G55&lt;&gt;"",$A$1:$A55,,,-1)))/7,"")))</f>
        <v/>
      </c>
      <c r="L56" s="43" t="str" cm="1">
        <f t="array" ref="L56">IF(H56&lt;&gt;"",($A56-(_xlfn.XLOOKUP(TRUE,H$1:H55&lt;&gt;"",$A$1:$A55,,,-1)))/7,"")</f>
        <v/>
      </c>
      <c r="M56" s="51" t="str">
        <f t="shared" si="3"/>
        <v/>
      </c>
      <c r="N56" s="6" t="str">
        <f t="shared" si="5"/>
        <v/>
      </c>
      <c r="O56" s="38" t="str">
        <f>IF(MONTH(A56)&lt;&gt;MONTH(A57),COUNTIF(C$23:F56,"&lt;&gt;")+COUNTIF(H$23:H56,"&lt;&gt;")-SUM(O$23:O55),"")</f>
        <v/>
      </c>
      <c r="P56" s="38" t="str">
        <f>IF(MONTH(A56)&lt;&gt;MONTH(A57),COUNTIF(J$23:J56,"&lt;&gt;")-COUNTBLANK(J$23:J56)-SUM(P$23:P55),"")</f>
        <v/>
      </c>
    </row>
    <row r="57" spans="1:16" x14ac:dyDescent="0.25">
      <c r="A57" s="4">
        <f t="shared" si="6"/>
        <v>46387</v>
      </c>
      <c r="B57" s="1" t="str">
        <f t="shared" si="1"/>
        <v>Thursday</v>
      </c>
      <c r="I57" s="7" t="str">
        <f t="shared" si="4"/>
        <v/>
      </c>
      <c r="J57" s="2" t="str">
        <f t="shared" si="2"/>
        <v/>
      </c>
      <c r="K57" s="20" t="str" cm="1">
        <f t="array" ref="K57">IF(E57&lt;&gt;"",($A57-(_xlfn.XLOOKUP(TRUE,E$1:E56&lt;&gt;"",$A$1:$A56,,,-1)))/7,IF(F57&lt;&gt;"",($A57-(_xlfn.XLOOKUP(TRUE,F$1:F56&lt;&gt;"",$A$1:$A56,,,-1)))/7,IF(G57&lt;&gt;"",($A57-(_xlfn.XLOOKUP(TRUE,G$1:G56&lt;&gt;"",$A$1:$A56,,,-1)))/7,"")))</f>
        <v/>
      </c>
      <c r="L57" s="43" t="str" cm="1">
        <f t="array" ref="L57">IF(H57&lt;&gt;"",($A57-(_xlfn.XLOOKUP(TRUE,H$1:H56&lt;&gt;"",$A$1:$A56,,,-1)))/7,"")</f>
        <v/>
      </c>
      <c r="M57" s="51" t="str">
        <f t="shared" si="3"/>
        <v/>
      </c>
      <c r="N57" s="6" t="str">
        <f t="shared" si="5"/>
        <v>December</v>
      </c>
      <c r="O57" s="38">
        <f>IF(MONTH(A57)&lt;&gt;MONTH(A58),COUNTIF(C$23:F57,"&lt;&gt;")+COUNTIF(H$23:H57,"&lt;&gt;")-SUM(O$23:O56),"")</f>
        <v>1</v>
      </c>
      <c r="P57" s="38">
        <f>IF(MONTH(A57)&lt;&gt;MONTH(A58),COUNTIF(J$23:J57,"&lt;&gt;")-COUNTBLANK(J$23:J57)-SUM(P$23:P56),"")</f>
        <v>1</v>
      </c>
    </row>
    <row r="58" spans="1:16" x14ac:dyDescent="0.25">
      <c r="A58" s="4">
        <f t="shared" si="6"/>
        <v>46394</v>
      </c>
      <c r="B58" s="1" t="str">
        <f t="shared" si="1"/>
        <v>Thursday</v>
      </c>
      <c r="D58" s="2" t="s">
        <v>47</v>
      </c>
      <c r="H58" s="23" t="s">
        <v>3</v>
      </c>
      <c r="I58" s="7" t="str">
        <f t="shared" si="4"/>
        <v xml:space="preserve">Planning &amp; Highways (Planning only), followed by </v>
      </c>
      <c r="J58" s="2" t="str">
        <f t="shared" si="2"/>
        <v>F&amp;GP (Finalise Budget)</v>
      </c>
      <c r="K58" s="20" t="str" cm="1">
        <f t="array" ref="K58">IF(E58&lt;&gt;"",($A58-(_xlfn.XLOOKUP(TRUE,E$1:E57&lt;&gt;"",$A$1:$A57,,,-1)))/7,IF(F58&lt;&gt;"",($A58-(_xlfn.XLOOKUP(TRUE,F$1:F57&lt;&gt;"",$A$1:$A57,,,-1)))/7,IF(G58&lt;&gt;"",($A58-(_xlfn.XLOOKUP(TRUE,G$1:G57&lt;&gt;"",$A$1:$A57,,,-1)))/7,"")))</f>
        <v/>
      </c>
      <c r="L58" s="43" cm="1">
        <f t="array" ref="L58">IF(H58&lt;&gt;"",($A58-(_xlfn.XLOOKUP(TRUE,H$1:H57&lt;&gt;"",$A$1:$A57,,,-1)))/7,"")</f>
        <v>4</v>
      </c>
      <c r="M58" s="51" t="str">
        <f t="shared" si="3"/>
        <v/>
      </c>
      <c r="N58" s="6" t="str">
        <f t="shared" si="5"/>
        <v/>
      </c>
      <c r="O58" s="38" t="str">
        <f>IF(MONTH(A58)&lt;&gt;MONTH(A59),COUNTIF(C$23:F58,"&lt;&gt;")+COUNTIF(H$23:H58,"&lt;&gt;")-SUM(O$23:O57),"")</f>
        <v/>
      </c>
      <c r="P58" s="38" t="str">
        <f>IF(MONTH(A58)&lt;&gt;MONTH(A59),COUNTIF(J$23:J58,"&lt;&gt;")-COUNTBLANK(J$23:J58)-SUM(P$23:P57),"")</f>
        <v/>
      </c>
    </row>
    <row r="59" spans="1:16" x14ac:dyDescent="0.25">
      <c r="A59" s="4">
        <f t="shared" si="6"/>
        <v>46401</v>
      </c>
      <c r="B59" s="1" t="str">
        <f t="shared" si="1"/>
        <v>Thursday</v>
      </c>
      <c r="C59" s="2" t="s">
        <v>45</v>
      </c>
      <c r="I59" s="7" t="str">
        <f t="shared" si="4"/>
        <v/>
      </c>
      <c r="J59" s="2" t="str">
        <f t="shared" si="2"/>
        <v>Full (Budget)</v>
      </c>
      <c r="K59" s="20" t="str" cm="1">
        <f t="array" ref="K59">IF(E59&lt;&gt;"",($A59-(_xlfn.XLOOKUP(TRUE,E$1:E58&lt;&gt;"",$A$1:$A58,,,-1)))/7,IF(F59&lt;&gt;"",($A59-(_xlfn.XLOOKUP(TRUE,F$1:F58&lt;&gt;"",$A$1:$A58,,,-1)))/7,IF(G59&lt;&gt;"",($A59-(_xlfn.XLOOKUP(TRUE,G$1:G58&lt;&gt;"",$A$1:$A58,,,-1)))/7,"")))</f>
        <v/>
      </c>
      <c r="L59" s="43" t="str" cm="1">
        <f t="array" ref="L59">IF(H59&lt;&gt;"",($A59-(_xlfn.XLOOKUP(TRUE,H$1:H58&lt;&gt;"",$A$1:$A58,,,-1)))/7,"")</f>
        <v/>
      </c>
      <c r="M59" s="51" t="str">
        <f t="shared" si="3"/>
        <v>Y</v>
      </c>
      <c r="N59" s="6" t="str">
        <f t="shared" si="5"/>
        <v/>
      </c>
      <c r="O59" s="38" t="str">
        <f>IF(MONTH(A59)&lt;&gt;MONTH(A60),COUNTIF(C$23:F59,"&lt;&gt;")+COUNTIF(H$23:H59,"&lt;&gt;")-SUM(O$23:O58),"")</f>
        <v/>
      </c>
      <c r="P59" s="38" t="str">
        <f>IF(MONTH(A59)&lt;&gt;MONTH(A60),COUNTIF(J$23:J59,"&lt;&gt;")-COUNTBLANK(J$23:J59)-SUM(P$23:P58),"")</f>
        <v/>
      </c>
    </row>
    <row r="60" spans="1:16" x14ac:dyDescent="0.25">
      <c r="A60" s="4">
        <f t="shared" si="6"/>
        <v>46408</v>
      </c>
      <c r="B60" s="1" t="str">
        <f t="shared" si="1"/>
        <v>Thursday</v>
      </c>
      <c r="I60" s="7" t="str">
        <f t="shared" si="4"/>
        <v/>
      </c>
      <c r="J60" s="2" t="str">
        <f t="shared" si="2"/>
        <v/>
      </c>
      <c r="K60" s="20" t="str" cm="1">
        <f t="array" ref="K60">IF(E60&lt;&gt;"",($A60-(_xlfn.XLOOKUP(TRUE,E$1:E59&lt;&gt;"",$A$1:$A59,,,-1)))/7,IF(F60&lt;&gt;"",($A60-(_xlfn.XLOOKUP(TRUE,F$1:F59&lt;&gt;"",$A$1:$A59,,,-1)))/7,IF(G60&lt;&gt;"",($A60-(_xlfn.XLOOKUP(TRUE,G$1:G59&lt;&gt;"",$A$1:$A59,,,-1)))/7,"")))</f>
        <v/>
      </c>
      <c r="L60" s="43" t="str" cm="1">
        <f t="array" ref="L60">IF(H60&lt;&gt;"",($A60-(_xlfn.XLOOKUP(TRUE,H$1:H59&lt;&gt;"",$A$1:$A59,,,-1)))/7,"")</f>
        <v/>
      </c>
      <c r="M60" s="51" t="str">
        <f t="shared" si="3"/>
        <v/>
      </c>
      <c r="N60" s="6" t="str">
        <f t="shared" si="5"/>
        <v/>
      </c>
      <c r="O60" s="38" t="str">
        <f>IF(MONTH(A60)&lt;&gt;MONTH(A61),COUNTIF(C$23:F60,"&lt;&gt;")+COUNTIF(H$23:H60,"&lt;&gt;")-SUM(O$23:O59),"")</f>
        <v/>
      </c>
      <c r="P60" s="38" t="str">
        <f>IF(MONTH(A60)&lt;&gt;MONTH(A61),COUNTIF(J$23:J60,"&lt;&gt;")-COUNTBLANK(J$23:J60)-SUM(P$23:P59),"")</f>
        <v/>
      </c>
    </row>
    <row r="61" spans="1:16" x14ac:dyDescent="0.25">
      <c r="A61" s="4">
        <f t="shared" si="6"/>
        <v>46415</v>
      </c>
      <c r="B61" s="1" t="str">
        <f t="shared" si="1"/>
        <v>Thursday</v>
      </c>
      <c r="F61" s="2" t="s">
        <v>27</v>
      </c>
      <c r="H61" s="23" t="s">
        <v>3</v>
      </c>
      <c r="I61" s="7" t="str">
        <f t="shared" si="4"/>
        <v xml:space="preserve">Planning &amp; Highways (Planning only), followed by </v>
      </c>
      <c r="J61" s="2" t="str">
        <f t="shared" si="2"/>
        <v>Estate Management</v>
      </c>
      <c r="K61" s="20" cm="1">
        <f t="array" ref="K61">IF(E61&lt;&gt;"",($A61-(_xlfn.XLOOKUP(TRUE,E$1:E60&lt;&gt;"",$A$1:$A60,,,-1)))/7,IF(F61&lt;&gt;"",($A61-(_xlfn.XLOOKUP(TRUE,F$1:F60&lt;&gt;"",$A$1:$A60,,,-1)))/7,IF(G61&lt;&gt;"",($A61-(_xlfn.XLOOKUP(TRUE,G$1:G60&lt;&gt;"",$A$1:$A60,,,-1)))/7,"")))</f>
        <v>15</v>
      </c>
      <c r="L61" s="43" cm="1">
        <f t="array" ref="L61">IF(H61&lt;&gt;"",($A61-(_xlfn.XLOOKUP(TRUE,H$1:H60&lt;&gt;"",$A$1:$A60,,,-1)))/7,"")</f>
        <v>3</v>
      </c>
      <c r="M61" s="51" t="str">
        <f t="shared" si="3"/>
        <v/>
      </c>
      <c r="N61" s="6" t="str">
        <f t="shared" si="5"/>
        <v>January</v>
      </c>
      <c r="O61" s="38">
        <f>IF(MONTH(A61)&lt;&gt;MONTH(A62),COUNTIF(C$23:F61,"&lt;&gt;")+COUNTIF(H$23:H61,"&lt;&gt;")-SUM(O$23:O60),"")</f>
        <v>5</v>
      </c>
      <c r="P61" s="38">
        <f>IF(MONTH(A61)&lt;&gt;MONTH(A62),COUNTIF(J$23:J61,"&lt;&gt;")-COUNTBLANK(J$23:J61)-SUM(P$23:P60),"")</f>
        <v>3</v>
      </c>
    </row>
    <row r="62" spans="1:16" x14ac:dyDescent="0.25">
      <c r="A62" s="4">
        <f t="shared" si="6"/>
        <v>46422</v>
      </c>
      <c r="B62" s="1" t="str">
        <f t="shared" si="1"/>
        <v>Thursday</v>
      </c>
      <c r="I62" s="7" t="str">
        <f t="shared" si="4"/>
        <v/>
      </c>
      <c r="J62" s="2" t="str">
        <f t="shared" si="2"/>
        <v/>
      </c>
      <c r="K62" s="20" t="str" cm="1">
        <f t="array" ref="K62">IF(E62&lt;&gt;"",($A62-(_xlfn.XLOOKUP(TRUE,E$1:E61&lt;&gt;"",$A$1:$A61,,,-1)))/7,IF(F62&lt;&gt;"",($A62-(_xlfn.XLOOKUP(TRUE,F$1:F61&lt;&gt;"",$A$1:$A61,,,-1)))/7,IF(G62&lt;&gt;"",($A62-(_xlfn.XLOOKUP(TRUE,G$1:G61&lt;&gt;"",$A$1:$A61,,,-1)))/7,"")))</f>
        <v/>
      </c>
      <c r="L62" s="43" t="str" cm="1">
        <f t="array" ref="L62">IF(H62&lt;&gt;"",($A62-(_xlfn.XLOOKUP(TRUE,H$1:H61&lt;&gt;"",$A$1:$A61,,,-1)))/7,"")</f>
        <v/>
      </c>
      <c r="M62" s="51" t="str">
        <f t="shared" si="3"/>
        <v/>
      </c>
      <c r="N62" s="6" t="str">
        <f t="shared" si="5"/>
        <v/>
      </c>
      <c r="O62" s="38" t="str">
        <f>IF(MONTH(A62)&lt;&gt;MONTH(A63),COUNTIF(C$23:F62,"&lt;&gt;")+COUNTIF(H$23:H62,"&lt;&gt;")-SUM(O$23:O61),"")</f>
        <v/>
      </c>
      <c r="P62" s="38" t="str">
        <f>IF(MONTH(A62)&lt;&gt;MONTH(A63),COUNTIF(J$23:J62,"&lt;&gt;")-COUNTBLANK(J$23:J62)-SUM(P$23:P61),"")</f>
        <v/>
      </c>
    </row>
    <row r="63" spans="1:16" x14ac:dyDescent="0.25">
      <c r="A63" s="4">
        <f t="shared" si="6"/>
        <v>46429</v>
      </c>
      <c r="B63" s="1" t="str">
        <f t="shared" si="1"/>
        <v>Thursday</v>
      </c>
      <c r="I63" s="7" t="str">
        <f t="shared" si="4"/>
        <v/>
      </c>
      <c r="J63" s="2" t="str">
        <f t="shared" si="2"/>
        <v/>
      </c>
      <c r="K63" s="20" t="str" cm="1">
        <f t="array" ref="K63">IF(E63&lt;&gt;"",($A63-(_xlfn.XLOOKUP(TRUE,E$1:E62&lt;&gt;"",$A$1:$A62,,,-1)))/7,IF(F63&lt;&gt;"",($A63-(_xlfn.XLOOKUP(TRUE,F$1:F62&lt;&gt;"",$A$1:$A62,,,-1)))/7,IF(G63&lt;&gt;"",($A63-(_xlfn.XLOOKUP(TRUE,G$1:G62&lt;&gt;"",$A$1:$A62,,,-1)))/7,"")))</f>
        <v/>
      </c>
      <c r="L63" s="43" t="str" cm="1">
        <f t="array" ref="L63">IF(H63&lt;&gt;"",($A63-(_xlfn.XLOOKUP(TRUE,H$1:H62&lt;&gt;"",$A$1:$A62,,,-1)))/7,"")</f>
        <v/>
      </c>
      <c r="M63" s="51" t="str">
        <f t="shared" si="3"/>
        <v/>
      </c>
      <c r="N63" s="6" t="str">
        <f t="shared" si="5"/>
        <v/>
      </c>
      <c r="O63" s="38" t="str">
        <f>IF(MONTH(A63)&lt;&gt;MONTH(A64),COUNTIF(C$23:F63,"&lt;&gt;")+COUNTIF(H$23:H63,"&lt;&gt;")-SUM(O$23:O62),"")</f>
        <v/>
      </c>
      <c r="P63" s="38" t="str">
        <f>IF(MONTH(A63)&lt;&gt;MONTH(A64),COUNTIF(J$23:J63,"&lt;&gt;")-COUNTBLANK(J$23:J63)-SUM(P$23:P62),"")</f>
        <v/>
      </c>
    </row>
    <row r="64" spans="1:16" x14ac:dyDescent="0.25">
      <c r="A64" s="4">
        <f t="shared" si="6"/>
        <v>46436</v>
      </c>
      <c r="B64" s="1" t="str">
        <f t="shared" si="1"/>
        <v>Thursday</v>
      </c>
      <c r="H64" s="23" t="s">
        <v>3</v>
      </c>
      <c r="I64" s="7" t="str">
        <f t="shared" si="4"/>
        <v/>
      </c>
      <c r="J64" s="2" t="str">
        <f t="shared" si="2"/>
        <v>Planning &amp; Highways (Planning only)</v>
      </c>
      <c r="K64" s="20" t="str" cm="1">
        <f t="array" ref="K64">IF(E64&lt;&gt;"",($A64-(_xlfn.XLOOKUP(TRUE,E$1:E63&lt;&gt;"",$A$1:$A63,,,-1)))/7,IF(F64&lt;&gt;"",($A64-(_xlfn.XLOOKUP(TRUE,F$1:F63&lt;&gt;"",$A$1:$A63,,,-1)))/7,IF(G64&lt;&gt;"",($A64-(_xlfn.XLOOKUP(TRUE,G$1:G63&lt;&gt;"",$A$1:$A63,,,-1)))/7,"")))</f>
        <v/>
      </c>
      <c r="L64" s="43" cm="1">
        <f t="array" ref="L64">IF(H64&lt;&gt;"",($A64-(_xlfn.XLOOKUP(TRUE,H$1:H63&lt;&gt;"",$A$1:$A63,,,-1)))/7,"")</f>
        <v>3</v>
      </c>
      <c r="M64" s="51" t="str">
        <f t="shared" si="3"/>
        <v/>
      </c>
      <c r="N64" s="6" t="str">
        <f t="shared" si="5"/>
        <v/>
      </c>
      <c r="O64" s="38" t="str">
        <f>IF(MONTH(A64)&lt;&gt;MONTH(A65),COUNTIF(C$23:F64,"&lt;&gt;")+COUNTIF(H$23:H64,"&lt;&gt;")-SUM(O$23:O63),"")</f>
        <v/>
      </c>
      <c r="P64" s="38" t="str">
        <f>IF(MONTH(A64)&lt;&gt;MONTH(A65),COUNTIF(J$23:J64,"&lt;&gt;")-COUNTBLANK(J$23:J64)-SUM(P$23:P63),"")</f>
        <v/>
      </c>
    </row>
    <row r="65" spans="1:16" x14ac:dyDescent="0.25">
      <c r="A65" s="4">
        <f t="shared" si="6"/>
        <v>46443</v>
      </c>
      <c r="B65" s="1" t="str">
        <f t="shared" si="1"/>
        <v>Thursday</v>
      </c>
      <c r="D65" s="2" t="s">
        <v>1</v>
      </c>
      <c r="E65" s="2" t="s">
        <v>2</v>
      </c>
      <c r="I65" s="7" t="str">
        <f t="shared" si="4"/>
        <v xml:space="preserve">F&amp;GP followed by </v>
      </c>
      <c r="J65" s="2" t="str">
        <f>IF(G65&lt;&gt;"","Planning &amp; Highways (Both)",IF(AND(H65&lt;&gt;"",C65="",D65="",F65="",E65=""),"Planning &amp; Highways (Planning only)",IF(AND(D65="F&amp;GP",OR(E65="Community",F65="Estate Management",G65="Highways")),C65&amp;E65&amp;F65,C65&amp;D65&amp;E65&amp;F65)))</f>
        <v>Community</v>
      </c>
      <c r="K65" s="20" cm="1">
        <f t="array" ref="K65">IF(E65&lt;&gt;"",($A65-(_xlfn.XLOOKUP(TRUE,E$1:E64&lt;&gt;"",$A$1:$A64,,,-1)))/7,IF(F65&lt;&gt;"",($A65-(_xlfn.XLOOKUP(TRUE,F$1:F64&lt;&gt;"",$A$1:$A64,,,-1)))/7,IF(G65&lt;&gt;"",($A65-(_xlfn.XLOOKUP(TRUE,G$1:G64&lt;&gt;"",$A$1:$A64,,,-1)))/7,"")))</f>
        <v>14</v>
      </c>
      <c r="L65" s="43" t="str" cm="1">
        <f t="array" ref="L65">IF(H65&lt;&gt;"",($A65-(_xlfn.XLOOKUP(TRUE,H$1:H64&lt;&gt;"",$A$1:$A64,,,-1)))/7,"")</f>
        <v/>
      </c>
      <c r="M65" s="51" t="str">
        <f t="shared" si="3"/>
        <v/>
      </c>
      <c r="N65" s="6" t="str">
        <f t="shared" si="5"/>
        <v>February</v>
      </c>
      <c r="O65" s="38">
        <f>IF(MONTH(A65)&lt;&gt;MONTH(A66),COUNTIF(C$23:F65,"&lt;&gt;")+COUNTIF(H$23:H65,"&lt;&gt;")-SUM(O$23:O64),"")</f>
        <v>3</v>
      </c>
      <c r="P65" s="38">
        <f>IF(MONTH(A65)&lt;&gt;MONTH(A66),COUNTIF(J$23:J65,"&lt;&gt;")-COUNTBLANK(J$23:J65)-SUM(P$23:P64),"")</f>
        <v>2</v>
      </c>
    </row>
    <row r="66" spans="1:16" x14ac:dyDescent="0.25">
      <c r="A66" s="4">
        <f t="shared" si="6"/>
        <v>46450</v>
      </c>
      <c r="B66" s="1" t="str">
        <f t="shared" si="1"/>
        <v>Thursday</v>
      </c>
      <c r="I66" s="7" t="str">
        <f t="shared" si="4"/>
        <v/>
      </c>
      <c r="J66" s="2" t="str">
        <f t="shared" ref="J66:J74" si="7">IF(G66&lt;&gt;"","Planning &amp; Highways (Both)",IF(AND(H66&lt;&gt;"",C66="",D66="",F66="",E66=""),"Planning &amp; Highways (Planning only)",IF(AND(D66="F&amp;GP",OR(E66="Community",F66="Estate Management",G66="Highways")),C66&amp;E66&amp;F66,C66&amp;D66&amp;E66&amp;F66)))</f>
        <v/>
      </c>
      <c r="K66" s="20" t="str" cm="1">
        <f t="array" ref="K66">IF(E66&lt;&gt;"",($A66-(_xlfn.XLOOKUP(TRUE,E$1:E65&lt;&gt;"",$A$1:$A65,,,-1)))/7,IF(F66&lt;&gt;"",($A66-(_xlfn.XLOOKUP(TRUE,F$1:F65&lt;&gt;"",$A$1:$A65,,,-1)))/7,IF(G66&lt;&gt;"",($A66-(_xlfn.XLOOKUP(TRUE,G$1:G65&lt;&gt;"",$A$1:$A65,,,-1)))/7,"")))</f>
        <v/>
      </c>
      <c r="L66" s="43" t="str" cm="1">
        <f t="array" ref="L66">IF(H66&lt;&gt;"",($A66-(_xlfn.XLOOKUP(TRUE,H$1:H65&lt;&gt;"",$A$1:$A65,,,-1)))/7,"")</f>
        <v/>
      </c>
      <c r="M66" s="51" t="str">
        <f t="shared" si="3"/>
        <v/>
      </c>
      <c r="N66" s="6" t="str">
        <f t="shared" si="5"/>
        <v/>
      </c>
      <c r="O66" s="38" t="str">
        <f>IF(MONTH(A66)&lt;&gt;MONTH(A67),COUNTIF(C$23:F66,"&lt;&gt;")+COUNTIF(H$23:H66,"&lt;&gt;")-SUM(O$23:O65),"")</f>
        <v/>
      </c>
      <c r="P66" s="38" t="str">
        <f>IF(MONTH(A66)&lt;&gt;MONTH(A67),COUNTIF(J$23:J66,"&lt;&gt;")-COUNTBLANK(J$23:J66)-SUM(P$23:P65),"")</f>
        <v/>
      </c>
    </row>
    <row r="67" spans="1:16" x14ac:dyDescent="0.25">
      <c r="A67" s="4">
        <f t="shared" si="6"/>
        <v>46457</v>
      </c>
      <c r="B67" s="1" t="str">
        <f t="shared" si="1"/>
        <v>Thursday</v>
      </c>
      <c r="C67" s="2" t="s">
        <v>0</v>
      </c>
      <c r="H67" s="23" t="s">
        <v>3</v>
      </c>
      <c r="I67" s="7" t="str">
        <f t="shared" si="4"/>
        <v xml:space="preserve">Planning &amp; Highways (Planning only), followed by </v>
      </c>
      <c r="J67" s="2" t="str">
        <f t="shared" si="7"/>
        <v>Full</v>
      </c>
      <c r="K67" s="20" t="str" cm="1">
        <f t="array" ref="K67">IF(E67&lt;&gt;"",($A67-(_xlfn.XLOOKUP(TRUE,E$1:E66&lt;&gt;"",$A$1:$A66,,,-1)))/7,IF(F67&lt;&gt;"",($A67-(_xlfn.XLOOKUP(TRUE,F$1:F66&lt;&gt;"",$A$1:$A66,,,-1)))/7,IF(G67&lt;&gt;"",($A67-(_xlfn.XLOOKUP(TRUE,G$1:G66&lt;&gt;"",$A$1:$A66,,,-1)))/7,"")))</f>
        <v/>
      </c>
      <c r="L67" s="43" cm="1">
        <f t="array" ref="L67">IF(H67&lt;&gt;"",($A67-(_xlfn.XLOOKUP(TRUE,H$1:H66&lt;&gt;"",$A$1:$A66,,,-1)))/7,"")</f>
        <v>3</v>
      </c>
      <c r="M67" s="51" t="str">
        <f t="shared" si="3"/>
        <v>Y</v>
      </c>
      <c r="N67" s="6" t="str">
        <f t="shared" si="5"/>
        <v/>
      </c>
      <c r="O67" s="38" t="str">
        <f>IF(MONTH(A67)&lt;&gt;MONTH(A68),COUNTIF(C$23:F67,"&lt;&gt;")+COUNTIF(H$23:H67,"&lt;&gt;")-SUM(O$23:O66),"")</f>
        <v/>
      </c>
      <c r="P67" s="38" t="str">
        <f>IF(MONTH(A67)&lt;&gt;MONTH(A68),COUNTIF(J$23:J67,"&lt;&gt;")-COUNTBLANK(J$23:J67)-SUM(P$23:P66),"")</f>
        <v/>
      </c>
    </row>
    <row r="68" spans="1:16" x14ac:dyDescent="0.25">
      <c r="A68" s="4">
        <f t="shared" si="6"/>
        <v>46464</v>
      </c>
      <c r="B68" s="1" t="str">
        <f t="shared" si="1"/>
        <v>Thursday</v>
      </c>
      <c r="I68" s="7" t="str">
        <f t="shared" si="4"/>
        <v/>
      </c>
      <c r="J68" s="2" t="str">
        <f t="shared" si="7"/>
        <v/>
      </c>
      <c r="K68" s="20" t="str" cm="1">
        <f t="array" ref="K68">IF(E68&lt;&gt;"",($A68-(_xlfn.XLOOKUP(TRUE,E$1:E67&lt;&gt;"",$A$1:$A67,,,-1)))/7,IF(F68&lt;&gt;"",($A68-(_xlfn.XLOOKUP(TRUE,F$1:F67&lt;&gt;"",$A$1:$A67,,,-1)))/7,IF(G68&lt;&gt;"",($A68-(_xlfn.XLOOKUP(TRUE,G$1:G67&lt;&gt;"",$A$1:$A67,,,-1)))/7,"")))</f>
        <v/>
      </c>
      <c r="L68" s="43" t="str" cm="1">
        <f t="array" ref="L68">IF(H68&lt;&gt;"",($A68-(_xlfn.XLOOKUP(TRUE,H$1:H67&lt;&gt;"",$A$1:$A67,,,-1)))/7,"")</f>
        <v/>
      </c>
      <c r="M68" s="51" t="str">
        <f t="shared" si="3"/>
        <v/>
      </c>
      <c r="N68" s="6" t="str">
        <f t="shared" si="5"/>
        <v/>
      </c>
      <c r="O68" s="38" t="str">
        <f>IF(MONTH(A68)&lt;&gt;MONTH(A69),COUNTIF(C$23:F68,"&lt;&gt;")+COUNTIF(H$23:H68,"&lt;&gt;")-SUM(O$23:O67),"")</f>
        <v/>
      </c>
      <c r="P68" s="38" t="str">
        <f>IF(MONTH(A68)&lt;&gt;MONTH(A69),COUNTIF(J$23:J68,"&lt;&gt;")-COUNTBLANK(J$23:J68)-SUM(P$23:P67),"")</f>
        <v/>
      </c>
    </row>
    <row r="69" spans="1:16" x14ac:dyDescent="0.25">
      <c r="A69" s="4">
        <f t="shared" si="6"/>
        <v>46471</v>
      </c>
      <c r="B69" s="1" t="str">
        <f t="shared" si="1"/>
        <v>Thursday</v>
      </c>
      <c r="I69" s="7" t="str">
        <f t="shared" si="4"/>
        <v/>
      </c>
      <c r="J69" s="2" t="str">
        <f t="shared" si="7"/>
        <v/>
      </c>
      <c r="K69" s="20" t="str" cm="1">
        <f t="array" ref="K69">IF(E69&lt;&gt;"",($A69-(_xlfn.XLOOKUP(TRUE,E$1:E68&lt;&gt;"",$A$1:$A68,,,-1)))/7,IF(F69&lt;&gt;"",($A69-(_xlfn.XLOOKUP(TRUE,F$1:F68&lt;&gt;"",$A$1:$A68,,,-1)))/7,IF(G69&lt;&gt;"",($A69-(_xlfn.XLOOKUP(TRUE,G$1:G68&lt;&gt;"",$A$1:$A68,,,-1)))/7,"")))</f>
        <v/>
      </c>
      <c r="L69" s="43" t="str" cm="1">
        <f t="array" ref="L69">IF(H69&lt;&gt;"",($A69-(_xlfn.XLOOKUP(TRUE,H$1:H68&lt;&gt;"",$A$1:$A68,,,-1)))/7,"")</f>
        <v/>
      </c>
      <c r="M69" s="51" t="str">
        <f t="shared" si="3"/>
        <v/>
      </c>
      <c r="N69" s="6" t="str">
        <f t="shared" si="5"/>
        <v>March</v>
      </c>
      <c r="O69" s="38">
        <f>IF(MONTH(A69)&lt;&gt;MONTH(A70),COUNTIF(C$23:F69,"&lt;&gt;")+COUNTIF(H$23:H69,"&lt;&gt;")-SUM(O$23:O68),"")</f>
        <v>2</v>
      </c>
      <c r="P69" s="38">
        <f>IF(MONTH(A69)&lt;&gt;MONTH(A70),COUNTIF(J$23:J69,"&lt;&gt;")-COUNTBLANK(J$23:J69)-SUM(P$23:P68),"")</f>
        <v>1</v>
      </c>
    </row>
    <row r="70" spans="1:16" x14ac:dyDescent="0.25">
      <c r="A70" s="4">
        <f t="shared" si="6"/>
        <v>46478</v>
      </c>
      <c r="B70" s="1" t="str">
        <f t="shared" si="1"/>
        <v>Thursday</v>
      </c>
      <c r="G70" s="2" t="s">
        <v>17</v>
      </c>
      <c r="H70" s="23" t="s">
        <v>3</v>
      </c>
      <c r="I70" s="7" t="str">
        <f t="shared" si="4"/>
        <v/>
      </c>
      <c r="J70" s="2" t="str">
        <f t="shared" si="7"/>
        <v>Planning &amp; Highways (Both)</v>
      </c>
      <c r="K70" s="20" cm="1">
        <f t="array" ref="K70">IF(E70&lt;&gt;"",($A70-(_xlfn.XLOOKUP(TRUE,E$1:E69&lt;&gt;"",$A$1:$A69,,,-1)))/7,IF(F70&lt;&gt;"",($A70-(_xlfn.XLOOKUP(TRUE,F$1:F69&lt;&gt;"",$A$1:$A69,,,-1)))/7,IF(G70&lt;&gt;"",($A70-(_xlfn.XLOOKUP(TRUE,G$1:G69&lt;&gt;"",$A$1:$A69,,,-1)))/7,"")))</f>
        <v>16</v>
      </c>
      <c r="L70" s="43" cm="1">
        <f t="array" ref="L70">IF(H70&lt;&gt;"",($A70-(_xlfn.XLOOKUP(TRUE,H$1:H69&lt;&gt;"",$A$1:$A69,,,-1)))/7,"")</f>
        <v>3</v>
      </c>
      <c r="M70" s="51" t="str">
        <f t="shared" si="3"/>
        <v/>
      </c>
      <c r="N70" s="6" t="str">
        <f t="shared" si="5"/>
        <v/>
      </c>
      <c r="O70" s="38" t="str">
        <f>IF(MONTH(A70)&lt;&gt;MONTH(A71),COUNTIF(C$23:F70,"&lt;&gt;")+COUNTIF(H$23:H70,"&lt;&gt;")-SUM(O$23:O69),"")</f>
        <v/>
      </c>
      <c r="P70" s="38" t="str">
        <f>IF(MONTH(A70)&lt;&gt;MONTH(A71),COUNTIF(J$23:J70,"&lt;&gt;")-COUNTBLANK(J$23:J70)-SUM(P$23:P69),"")</f>
        <v/>
      </c>
    </row>
    <row r="71" spans="1:16" x14ac:dyDescent="0.25">
      <c r="A71" s="4">
        <f t="shared" si="6"/>
        <v>46485</v>
      </c>
      <c r="B71" s="1" t="str">
        <f t="shared" si="1"/>
        <v>Thursday</v>
      </c>
      <c r="I71" s="7" t="str">
        <f t="shared" si="4"/>
        <v/>
      </c>
      <c r="J71" s="2" t="str">
        <f t="shared" si="7"/>
        <v/>
      </c>
      <c r="K71" s="20" t="str" cm="1">
        <f t="array" ref="K71">IF(E71&lt;&gt;"",($A71-(_xlfn.XLOOKUP(TRUE,E$1:E70&lt;&gt;"",$A$1:$A70,,,-1)))/7,IF(F71&lt;&gt;"",($A71-(_xlfn.XLOOKUP(TRUE,F$1:F70&lt;&gt;"",$A$1:$A70,,,-1)))/7,IF(G71&lt;&gt;"",($A71-(_xlfn.XLOOKUP(TRUE,G$1:G70&lt;&gt;"",$A$1:$A70,,,-1)))/7,"")))</f>
        <v/>
      </c>
      <c r="L71" s="43" t="str" cm="1">
        <f t="array" ref="L71">IF(H71&lt;&gt;"",($A71-(_xlfn.XLOOKUP(TRUE,H$1:H70&lt;&gt;"",$A$1:$A70,,,-1)))/7,"")</f>
        <v/>
      </c>
      <c r="M71" s="51" t="str">
        <f t="shared" si="3"/>
        <v/>
      </c>
      <c r="N71" s="6" t="str">
        <f t="shared" si="5"/>
        <v/>
      </c>
      <c r="O71" s="38" t="str">
        <f>IF(MONTH(A71)&lt;&gt;MONTH(A72),COUNTIF(C$23:F71,"&lt;&gt;")+COUNTIF(H$23:H71,"&lt;&gt;")-SUM(O$23:O70),"")</f>
        <v/>
      </c>
      <c r="P71" s="38" t="str">
        <f>IF(MONTH(A71)&lt;&gt;MONTH(A72),COUNTIF(J$23:J71,"&lt;&gt;")-COUNTBLANK(J$23:J71)-SUM(P$23:P70),"")</f>
        <v/>
      </c>
    </row>
    <row r="72" spans="1:16" x14ac:dyDescent="0.25">
      <c r="A72" s="4">
        <f t="shared" si="6"/>
        <v>46492</v>
      </c>
      <c r="B72" s="1" t="str">
        <f t="shared" si="1"/>
        <v>Thursday</v>
      </c>
      <c r="I72" s="7" t="str">
        <f t="shared" si="4"/>
        <v/>
      </c>
      <c r="J72" s="2" t="str">
        <f t="shared" si="7"/>
        <v/>
      </c>
      <c r="K72" s="20" t="str" cm="1">
        <f t="array" ref="K72">IF(E72&lt;&gt;"",($A72-(_xlfn.XLOOKUP(TRUE,E$1:E71&lt;&gt;"",$A$1:$A71,,,-1)))/7,IF(F72&lt;&gt;"",($A72-(_xlfn.XLOOKUP(TRUE,F$1:F71&lt;&gt;"",$A$1:$A71,,,-1)))/7,IF(G72&lt;&gt;"",($A72-(_xlfn.XLOOKUP(TRUE,G$1:G71&lt;&gt;"",$A$1:$A71,,,-1)))/7,"")))</f>
        <v/>
      </c>
      <c r="L72" s="43" t="str" cm="1">
        <f t="array" ref="L72">IF(H72&lt;&gt;"",($A72-(_xlfn.XLOOKUP(TRUE,H$1:H71&lt;&gt;"",$A$1:$A71,,,-1)))/7,"")</f>
        <v/>
      </c>
      <c r="M72" s="51" t="str">
        <f t="shared" si="3"/>
        <v/>
      </c>
      <c r="N72" s="6" t="str">
        <f t="shared" si="5"/>
        <v/>
      </c>
      <c r="O72" s="38" t="str">
        <f>IF(MONTH(A72)&lt;&gt;MONTH(A73),COUNTIF(C$23:F72,"&lt;&gt;")+COUNTIF(H$23:H72,"&lt;&gt;")-SUM(O$23:O71),"")</f>
        <v/>
      </c>
      <c r="P72" s="38" t="str">
        <f>IF(MONTH(A72)&lt;&gt;MONTH(A73),COUNTIF(J$23:J72,"&lt;&gt;")-COUNTBLANK(J$23:J72)-SUM(P$23:P71),"")</f>
        <v/>
      </c>
    </row>
    <row r="73" spans="1:16" x14ac:dyDescent="0.25">
      <c r="A73" s="4">
        <f t="shared" si="6"/>
        <v>46499</v>
      </c>
      <c r="B73" s="1" t="str">
        <f t="shared" si="1"/>
        <v>Thursday</v>
      </c>
      <c r="F73" s="2" t="s">
        <v>27</v>
      </c>
      <c r="H73" s="23" t="s">
        <v>3</v>
      </c>
      <c r="I73" s="7" t="str">
        <f t="shared" si="4"/>
        <v xml:space="preserve">Planning &amp; Highways (Planning only), followed by </v>
      </c>
      <c r="J73" s="2" t="str">
        <f t="shared" si="7"/>
        <v>Estate Management</v>
      </c>
      <c r="K73" s="20" cm="1">
        <f t="array" ref="K73">IF(E73&lt;&gt;"",($A73-(_xlfn.XLOOKUP(TRUE,E$1:E72&lt;&gt;"",$A$1:$A72,,,-1)))/7,IF(F73&lt;&gt;"",($A73-(_xlfn.XLOOKUP(TRUE,F$1:F72&lt;&gt;"",$A$1:$A72,,,-1)))/7,IF(G73&lt;&gt;"",($A73-(_xlfn.XLOOKUP(TRUE,G$1:G72&lt;&gt;"",$A$1:$A72,,,-1)))/7,"")))</f>
        <v>12</v>
      </c>
      <c r="L73" s="43" cm="1">
        <f t="array" ref="L73">IF(H73&lt;&gt;"",($A73-(_xlfn.XLOOKUP(TRUE,H$1:H72&lt;&gt;"",$A$1:$A72,,,-1)))/7,"")</f>
        <v>3</v>
      </c>
      <c r="M73" s="51" t="str">
        <f t="shared" si="3"/>
        <v/>
      </c>
      <c r="N73" s="6" t="str">
        <f t="shared" si="5"/>
        <v/>
      </c>
      <c r="O73" s="38" t="str">
        <f>IF(MONTH(A73)&lt;&gt;MONTH(A74),COUNTIF(C$23:F73,"&lt;&gt;")+COUNTIF(H$23:H73,"&lt;&gt;")-SUM(O$23:O72),"")</f>
        <v/>
      </c>
      <c r="P73" s="38" t="str">
        <f>IF(MONTH(A73)&lt;&gt;MONTH(A74),COUNTIF(J$23:J73,"&lt;&gt;")-COUNTBLANK(J$23:J73)-SUM(P$23:P72),"")</f>
        <v/>
      </c>
    </row>
    <row r="74" spans="1:16" x14ac:dyDescent="0.25">
      <c r="A74" s="4">
        <f t="shared" si="6"/>
        <v>46506</v>
      </c>
      <c r="B74" s="1" t="str">
        <f t="shared" si="1"/>
        <v>Thursday</v>
      </c>
      <c r="D74" s="2" t="s">
        <v>1</v>
      </c>
      <c r="I74" s="7" t="str">
        <f t="shared" si="4"/>
        <v/>
      </c>
      <c r="J74" s="2" t="str">
        <f t="shared" si="7"/>
        <v>F&amp;GP</v>
      </c>
      <c r="K74" s="20" t="str" cm="1">
        <f t="array" ref="K74">IF(E74&lt;&gt;"",($A74-(_xlfn.XLOOKUP(TRUE,E$1:E73&lt;&gt;"",$A$1:$A73,,,-1)))/7,IF(F74&lt;&gt;"",($A74-(_xlfn.XLOOKUP(TRUE,F$1:F73&lt;&gt;"",$A$1:$A73,,,-1)))/7,IF(G74&lt;&gt;"",($A74-(_xlfn.XLOOKUP(TRUE,G$1:G73&lt;&gt;"",$A$1:$A73,,,-1)))/7,"")))</f>
        <v/>
      </c>
      <c r="L74" s="43" t="str" cm="1">
        <f t="array" ref="L74">IF(H74&lt;&gt;"",($A74-(_xlfn.XLOOKUP(TRUE,H$1:H73&lt;&gt;"",$A$1:$A73,,,-1)))/7,"")</f>
        <v/>
      </c>
      <c r="M74" s="51" t="str">
        <f t="shared" si="3"/>
        <v/>
      </c>
      <c r="N74" s="6" t="str">
        <f t="shared" si="5"/>
        <v>April</v>
      </c>
      <c r="O74" s="38">
        <f>IF(MONTH(A74)&lt;&gt;MONTH(A75),COUNTIF(C$23:F74,"&lt;&gt;")+COUNTIF(H$23:H74,"&lt;&gt;")-SUM(O$23:O73),"")</f>
        <v>4</v>
      </c>
      <c r="P74" s="38">
        <f>IF(MONTH(A74)&lt;&gt;MONTH(A75),COUNTIF(J$23:J74,"&lt;&gt;")-COUNTBLANK(J$23:J74)-SUM(P$23:P73),"")</f>
        <v>3</v>
      </c>
    </row>
    <row r="75" spans="1:16" ht="15.75" thickBot="1" x14ac:dyDescent="0.3">
      <c r="B75" s="1"/>
      <c r="J75" s="2"/>
      <c r="N75" s="6"/>
      <c r="P75" s="38"/>
    </row>
    <row r="76" spans="1:16" ht="15.75" thickBot="1" x14ac:dyDescent="0.3">
      <c r="A76" s="9" t="s">
        <v>44</v>
      </c>
      <c r="B76" s="57"/>
      <c r="C76" s="11">
        <f>COUNTA(C23:C74)</f>
        <v>7</v>
      </c>
      <c r="D76" s="11">
        <f t="shared" ref="D76:H76" si="8">COUNTA(D23:D74)</f>
        <v>8</v>
      </c>
      <c r="E76" s="11">
        <f t="shared" si="8"/>
        <v>4</v>
      </c>
      <c r="F76" s="11">
        <f t="shared" si="8"/>
        <v>4</v>
      </c>
      <c r="G76" s="11">
        <f t="shared" si="8"/>
        <v>4</v>
      </c>
      <c r="H76" s="11">
        <f t="shared" si="8"/>
        <v>17</v>
      </c>
      <c r="I76" s="11">
        <f>COUNTA(I23:I74)-COUNTBLANK(I23:I74)</f>
        <v>11</v>
      </c>
      <c r="J76" s="56">
        <f>COUNTA(J23:J74)-COUNTBLANK(J23:J74)</f>
        <v>29</v>
      </c>
      <c r="N76" s="6"/>
      <c r="P76" s="38"/>
    </row>
    <row r="77" spans="1:16" x14ac:dyDescent="0.25">
      <c r="A77"/>
      <c r="H77" s="2"/>
      <c r="N77" s="6"/>
      <c r="P77" s="38"/>
    </row>
    <row r="78" spans="1:16" x14ac:dyDescent="0.25">
      <c r="A78"/>
      <c r="H78" s="2"/>
      <c r="N78" s="6"/>
      <c r="P78" s="38"/>
    </row>
    <row r="79" spans="1:16" x14ac:dyDescent="0.25">
      <c r="A79"/>
      <c r="H79" s="2"/>
      <c r="M79" s="6"/>
      <c r="P79" s="38"/>
    </row>
    <row r="80" spans="1:16" x14ac:dyDescent="0.25">
      <c r="A80"/>
      <c r="H80" s="2"/>
      <c r="M80" s="6"/>
      <c r="P80" s="38"/>
    </row>
    <row r="81" spans="1:8" x14ac:dyDescent="0.25">
      <c r="A81"/>
      <c r="H81" s="2"/>
    </row>
    <row r="82" spans="1:8" x14ac:dyDescent="0.25">
      <c r="A82"/>
      <c r="H82" s="2"/>
    </row>
    <row r="83" spans="1:8" x14ac:dyDescent="0.25">
      <c r="A83"/>
      <c r="H83" s="2"/>
    </row>
    <row r="84" spans="1:8" x14ac:dyDescent="0.25">
      <c r="A84"/>
      <c r="H84" s="2"/>
    </row>
    <row r="85" spans="1:8" x14ac:dyDescent="0.25">
      <c r="A85"/>
    </row>
    <row r="86" spans="1:8" x14ac:dyDescent="0.25">
      <c r="A86"/>
    </row>
    <row r="87" spans="1:8" x14ac:dyDescent="0.25">
      <c r="A87"/>
    </row>
    <row r="88" spans="1:8" x14ac:dyDescent="0.25">
      <c r="A88"/>
    </row>
    <row r="89" spans="1:8" x14ac:dyDescent="0.25">
      <c r="A89"/>
    </row>
    <row r="90" spans="1:8" x14ac:dyDescent="0.25">
      <c r="A90"/>
    </row>
    <row r="91" spans="1:8" x14ac:dyDescent="0.25">
      <c r="A91"/>
    </row>
    <row r="92" spans="1:8" x14ac:dyDescent="0.25">
      <c r="A92"/>
    </row>
    <row r="93" spans="1:8" x14ac:dyDescent="0.25">
      <c r="A93"/>
    </row>
    <row r="94" spans="1:8" x14ac:dyDescent="0.25">
      <c r="A94"/>
    </row>
    <row r="95" spans="1:8" x14ac:dyDescent="0.25">
      <c r="A95"/>
    </row>
    <row r="96" spans="1:8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</sheetData>
  <mergeCells count="1">
    <mergeCell ref="A20:H20"/>
  </mergeCells>
  <conditionalFormatting sqref="A1:J18">
    <cfRule type="expression" dxfId="56" priority="6" stopIfTrue="1">
      <formula>OR(#REF!="X")</formula>
    </cfRule>
    <cfRule type="expression" dxfId="55" priority="7">
      <formula>OR($C1&lt;&gt;"",$D1&lt;&gt;"",$E1&lt;&gt;"",$F1&lt;&gt;"",$G1&lt;&gt;"",$H1&lt;&gt;"")</formula>
    </cfRule>
  </conditionalFormatting>
  <conditionalFormatting sqref="A23:J59">
    <cfRule type="expression" dxfId="54" priority="2" stopIfTrue="1">
      <formula>OR(#REF!="X")</formula>
    </cfRule>
    <cfRule type="expression" dxfId="53" priority="3" stopIfTrue="1">
      <formula>OR($C23&lt;&gt;"",$D23&lt;&gt;"",$E23&lt;&gt;"",$F23&lt;&gt;"",$G23&lt;&gt;"",$H23&lt;&gt;"")</formula>
    </cfRule>
    <cfRule type="expression" dxfId="52" priority="4">
      <formula>AND(OR($C23="",$D23="",$E23="",$F23="",$G23="",$H23=""),OR(MONTH($A23)=8,MONTH($A23)=12))</formula>
    </cfRule>
  </conditionalFormatting>
  <conditionalFormatting sqref="A60:J75">
    <cfRule type="expression" dxfId="51" priority="8" stopIfTrue="1">
      <formula>OR(#REF!="X")</formula>
    </cfRule>
    <cfRule type="expression" dxfId="50" priority="9" stopIfTrue="1">
      <formula>OR($C60&lt;&gt;"",$D60&lt;&gt;"",$E60&lt;&gt;"",$F60&lt;&gt;"",$G60&lt;&gt;"",$H60&lt;&gt;"")</formula>
    </cfRule>
    <cfRule type="expression" dxfId="49" priority="10">
      <formula>AND(OR($C60="",$D60="",$E60="",$F60="",$G60="",$H60=""),OR(MONTH($A60)=8,MONTH($A60)=12))</formula>
    </cfRule>
  </conditionalFormatting>
  <conditionalFormatting sqref="A75:J75 N75:P75">
    <cfRule type="expression" dxfId="48" priority="5">
      <formula>MONTH($A75)&lt;&gt;MONTH($A76)</formula>
    </cfRule>
  </conditionalFormatting>
  <conditionalFormatting sqref="A23:P74">
    <cfRule type="expression" dxfId="47" priority="1">
      <formula>MONTH($A23)&lt;&gt;MONTH($A24)</formula>
    </cfRule>
  </conditionalFormatting>
  <conditionalFormatting sqref="N24:P74">
    <cfRule type="expression" dxfId="46" priority="11">
      <formula>AND($N24&lt;&gt;"",OR(MONTH($A24)=8,MONTH($A24)=12))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200CD-48B0-4C76-AB56-BEA977F4D153}">
  <dimension ref="A1:R132"/>
  <sheetViews>
    <sheetView topLeftCell="A19" workbookViewId="0">
      <selection activeCell="A19" sqref="A19"/>
    </sheetView>
  </sheetViews>
  <sheetFormatPr defaultRowHeight="15" x14ac:dyDescent="0.25"/>
  <cols>
    <col min="1" max="1" width="11.7109375" style="4" customWidth="1"/>
    <col min="2" max="2" width="11.5703125" customWidth="1"/>
    <col min="3" max="7" width="11.7109375" style="2" customWidth="1"/>
    <col min="8" max="8" width="8.85546875" style="23" bestFit="1" customWidth="1"/>
    <col min="9" max="9" width="50.7109375" style="7" customWidth="1"/>
    <col min="10" max="10" width="34.140625" bestFit="1" customWidth="1"/>
    <col min="11" max="12" width="10.7109375" style="6" customWidth="1"/>
    <col min="13" max="15" width="10.7109375" style="38" customWidth="1"/>
    <col min="16" max="17" width="10.7109375" customWidth="1"/>
  </cols>
  <sheetData>
    <row r="1" spans="1:18" s="38" customFormat="1" x14ac:dyDescent="0.25">
      <c r="A1" s="4">
        <v>46023</v>
      </c>
      <c r="B1" s="1" t="s">
        <v>37</v>
      </c>
      <c r="C1" s="2"/>
      <c r="D1" s="2"/>
      <c r="E1" s="2"/>
      <c r="F1" s="2"/>
      <c r="G1" s="2"/>
      <c r="H1" s="2"/>
      <c r="I1" s="7" t="s">
        <v>4</v>
      </c>
      <c r="J1" s="2" t="s">
        <v>4</v>
      </c>
      <c r="K1" s="20" t="s">
        <v>4</v>
      </c>
      <c r="L1" s="6" t="s">
        <v>4</v>
      </c>
      <c r="M1" s="38" t="s">
        <v>4</v>
      </c>
      <c r="N1" s="38" t="s">
        <v>4</v>
      </c>
      <c r="P1"/>
      <c r="Q1"/>
      <c r="R1"/>
    </row>
    <row r="2" spans="1:18" s="38" customFormat="1" x14ac:dyDescent="0.25">
      <c r="A2" s="4">
        <v>46030</v>
      </c>
      <c r="B2" s="1" t="s">
        <v>37</v>
      </c>
      <c r="C2" s="2"/>
      <c r="D2" s="2" t="s">
        <v>1</v>
      </c>
      <c r="E2" s="2"/>
      <c r="F2" s="2"/>
      <c r="G2" s="2"/>
      <c r="H2" s="23" t="s">
        <v>3</v>
      </c>
      <c r="I2" s="7" t="s">
        <v>39</v>
      </c>
      <c r="J2" s="2" t="s">
        <v>1</v>
      </c>
      <c r="K2" s="20" t="s">
        <v>4</v>
      </c>
      <c r="L2" s="6" t="s">
        <v>4</v>
      </c>
      <c r="M2" s="38" t="s">
        <v>4</v>
      </c>
      <c r="N2" s="38" t="s">
        <v>4</v>
      </c>
      <c r="P2"/>
      <c r="Q2"/>
      <c r="R2"/>
    </row>
    <row r="3" spans="1:18" s="38" customFormat="1" x14ac:dyDescent="0.25">
      <c r="A3" s="4">
        <v>46037</v>
      </c>
      <c r="B3" s="1" t="s">
        <v>37</v>
      </c>
      <c r="C3" s="2" t="s">
        <v>0</v>
      </c>
      <c r="D3" s="2"/>
      <c r="E3" s="2"/>
      <c r="F3" s="2"/>
      <c r="G3" s="2"/>
      <c r="H3" s="23"/>
      <c r="I3" s="7" t="s">
        <v>4</v>
      </c>
      <c r="J3" s="2" t="s">
        <v>0</v>
      </c>
      <c r="K3" s="20" t="s">
        <v>4</v>
      </c>
      <c r="L3" s="6" t="s">
        <v>4</v>
      </c>
      <c r="M3" s="38" t="s">
        <v>4</v>
      </c>
      <c r="N3" s="38" t="s">
        <v>4</v>
      </c>
      <c r="P3"/>
      <c r="Q3"/>
      <c r="R3"/>
    </row>
    <row r="4" spans="1:18" s="38" customFormat="1" x14ac:dyDescent="0.25">
      <c r="A4" s="4">
        <v>46044</v>
      </c>
      <c r="B4" s="1" t="s">
        <v>37</v>
      </c>
      <c r="C4" s="2"/>
      <c r="D4" s="2"/>
      <c r="E4" s="2"/>
      <c r="F4" s="2" t="s">
        <v>27</v>
      </c>
      <c r="G4" s="2"/>
      <c r="H4" s="23"/>
      <c r="I4" s="7" t="s">
        <v>4</v>
      </c>
      <c r="J4" s="2" t="s">
        <v>27</v>
      </c>
      <c r="K4" s="20">
        <v>15</v>
      </c>
      <c r="L4" s="6" t="s">
        <v>4</v>
      </c>
      <c r="M4" s="38" t="s">
        <v>4</v>
      </c>
      <c r="N4" s="38" t="s">
        <v>4</v>
      </c>
      <c r="P4"/>
      <c r="Q4"/>
      <c r="R4"/>
    </row>
    <row r="5" spans="1:18" s="38" customFormat="1" x14ac:dyDescent="0.25">
      <c r="A5" s="4">
        <v>46051</v>
      </c>
      <c r="B5" s="1" t="s">
        <v>37</v>
      </c>
      <c r="C5" s="2"/>
      <c r="D5" s="2"/>
      <c r="E5" s="2" t="s">
        <v>2</v>
      </c>
      <c r="F5" s="2"/>
      <c r="G5" s="2"/>
      <c r="H5" s="23" t="s">
        <v>3</v>
      </c>
      <c r="I5" s="7" t="s">
        <v>39</v>
      </c>
      <c r="J5" s="2" t="s">
        <v>2</v>
      </c>
      <c r="K5" s="20">
        <v>15</v>
      </c>
      <c r="L5" s="6" t="s">
        <v>40</v>
      </c>
      <c r="M5" s="38">
        <v>6</v>
      </c>
      <c r="N5" s="38">
        <v>4</v>
      </c>
      <c r="P5"/>
      <c r="Q5"/>
      <c r="R5"/>
    </row>
    <row r="6" spans="1:18" s="38" customFormat="1" x14ac:dyDescent="0.25">
      <c r="A6" s="4">
        <v>46058</v>
      </c>
      <c r="B6" s="1" t="s">
        <v>37</v>
      </c>
      <c r="C6" s="2"/>
      <c r="D6" s="2"/>
      <c r="E6" s="2"/>
      <c r="F6" s="2"/>
      <c r="G6" s="2"/>
      <c r="H6" s="23"/>
      <c r="I6" s="7" t="s">
        <v>4</v>
      </c>
      <c r="J6" s="2" t="s">
        <v>4</v>
      </c>
      <c r="K6" s="20" t="s">
        <v>4</v>
      </c>
      <c r="L6" s="6" t="s">
        <v>4</v>
      </c>
      <c r="M6" s="38" t="s">
        <v>4</v>
      </c>
      <c r="N6" s="38" t="s">
        <v>4</v>
      </c>
      <c r="P6"/>
      <c r="Q6"/>
      <c r="R6"/>
    </row>
    <row r="7" spans="1:18" s="38" customFormat="1" x14ac:dyDescent="0.25">
      <c r="A7" s="4">
        <v>46065</v>
      </c>
      <c r="B7" s="1" t="s">
        <v>37</v>
      </c>
      <c r="C7" s="2"/>
      <c r="D7" s="2"/>
      <c r="E7" s="2"/>
      <c r="F7" s="2"/>
      <c r="G7" s="2"/>
      <c r="H7" s="23"/>
      <c r="I7" s="7" t="s">
        <v>4</v>
      </c>
      <c r="J7" s="2" t="s">
        <v>4</v>
      </c>
      <c r="K7" s="20" t="s">
        <v>4</v>
      </c>
      <c r="L7" s="6" t="s">
        <v>4</v>
      </c>
      <c r="M7" s="38" t="s">
        <v>4</v>
      </c>
      <c r="N7" s="38" t="s">
        <v>4</v>
      </c>
      <c r="P7"/>
      <c r="Q7"/>
      <c r="R7"/>
    </row>
    <row r="8" spans="1:18" s="38" customFormat="1" x14ac:dyDescent="0.25">
      <c r="A8" s="4">
        <v>46072</v>
      </c>
      <c r="B8" s="1" t="s">
        <v>37</v>
      </c>
      <c r="C8" s="2"/>
      <c r="D8" s="2"/>
      <c r="E8" s="2"/>
      <c r="F8" s="2"/>
      <c r="G8" s="2"/>
      <c r="H8" s="23" t="s">
        <v>3</v>
      </c>
      <c r="I8" s="7" t="s">
        <v>4</v>
      </c>
      <c r="J8" s="2" t="s">
        <v>18</v>
      </c>
      <c r="K8" s="20" t="s">
        <v>4</v>
      </c>
      <c r="L8" s="6" t="s">
        <v>4</v>
      </c>
      <c r="M8" s="38" t="s">
        <v>4</v>
      </c>
      <c r="N8" s="38" t="s">
        <v>4</v>
      </c>
      <c r="P8"/>
      <c r="Q8"/>
      <c r="R8"/>
    </row>
    <row r="9" spans="1:18" x14ac:dyDescent="0.25">
      <c r="A9" s="4">
        <v>46079</v>
      </c>
      <c r="B9" s="1" t="s">
        <v>37</v>
      </c>
      <c r="D9" s="2" t="s">
        <v>1</v>
      </c>
      <c r="I9" s="7" t="s">
        <v>4</v>
      </c>
      <c r="J9" s="2" t="s">
        <v>1</v>
      </c>
      <c r="K9" s="20" t="s">
        <v>4</v>
      </c>
      <c r="L9" s="6" t="s">
        <v>41</v>
      </c>
      <c r="M9" s="38">
        <v>2</v>
      </c>
      <c r="N9" s="38">
        <v>2</v>
      </c>
    </row>
    <row r="10" spans="1:18" x14ac:dyDescent="0.25">
      <c r="A10" s="4">
        <v>46086</v>
      </c>
      <c r="B10" s="1" t="s">
        <v>37</v>
      </c>
      <c r="I10" s="7" t="s">
        <v>4</v>
      </c>
      <c r="J10" s="2" t="s">
        <v>4</v>
      </c>
      <c r="K10" s="20" t="s">
        <v>4</v>
      </c>
      <c r="L10" s="6" t="s">
        <v>4</v>
      </c>
      <c r="M10" s="38" t="s">
        <v>4</v>
      </c>
      <c r="N10" s="38" t="s">
        <v>4</v>
      </c>
    </row>
    <row r="11" spans="1:18" x14ac:dyDescent="0.25">
      <c r="A11" s="4">
        <v>46093</v>
      </c>
      <c r="B11" s="1" t="s">
        <v>37</v>
      </c>
      <c r="C11" s="2" t="s">
        <v>0</v>
      </c>
      <c r="H11" s="23" t="s">
        <v>3</v>
      </c>
      <c r="I11" s="7" t="s">
        <v>39</v>
      </c>
      <c r="J11" s="2" t="s">
        <v>0</v>
      </c>
      <c r="K11" s="20" t="s">
        <v>4</v>
      </c>
      <c r="L11" s="6" t="s">
        <v>4</v>
      </c>
      <c r="M11" s="38" t="s">
        <v>4</v>
      </c>
      <c r="N11" s="38" t="s">
        <v>4</v>
      </c>
    </row>
    <row r="12" spans="1:18" x14ac:dyDescent="0.25">
      <c r="A12" s="4">
        <v>46100</v>
      </c>
      <c r="B12" s="1" t="s">
        <v>37</v>
      </c>
      <c r="I12" s="7" t="s">
        <v>4</v>
      </c>
      <c r="J12" s="2" t="s">
        <v>4</v>
      </c>
      <c r="K12" s="20" t="s">
        <v>4</v>
      </c>
      <c r="L12" s="6" t="s">
        <v>4</v>
      </c>
      <c r="M12" s="38" t="s">
        <v>4</v>
      </c>
      <c r="N12" s="38" t="s">
        <v>4</v>
      </c>
    </row>
    <row r="13" spans="1:18" x14ac:dyDescent="0.25">
      <c r="A13" s="4">
        <v>46107</v>
      </c>
      <c r="B13" s="1" t="s">
        <v>37</v>
      </c>
      <c r="I13" s="7" t="s">
        <v>4</v>
      </c>
      <c r="J13" s="2" t="s">
        <v>4</v>
      </c>
      <c r="K13" s="20" t="s">
        <v>4</v>
      </c>
      <c r="L13" s="6" t="s">
        <v>42</v>
      </c>
      <c r="M13" s="38">
        <v>2</v>
      </c>
      <c r="N13" s="38">
        <v>1</v>
      </c>
    </row>
    <row r="14" spans="1:18" x14ac:dyDescent="0.25">
      <c r="A14" s="4">
        <v>46114</v>
      </c>
      <c r="B14" s="1" t="s">
        <v>37</v>
      </c>
      <c r="G14" s="2" t="s">
        <v>17</v>
      </c>
      <c r="H14" s="23" t="s">
        <v>3</v>
      </c>
      <c r="I14" s="7" t="s">
        <v>4</v>
      </c>
      <c r="J14" s="2" t="s">
        <v>20</v>
      </c>
      <c r="K14" s="20">
        <v>16</v>
      </c>
      <c r="L14" s="6" t="s">
        <v>4</v>
      </c>
      <c r="M14" s="38" t="s">
        <v>4</v>
      </c>
      <c r="N14" s="38" t="s">
        <v>4</v>
      </c>
    </row>
    <row r="15" spans="1:18" x14ac:dyDescent="0.25">
      <c r="A15" s="4">
        <v>46121</v>
      </c>
      <c r="B15" s="1" t="s">
        <v>37</v>
      </c>
      <c r="I15" s="7" t="s">
        <v>4</v>
      </c>
      <c r="J15" s="2" t="s">
        <v>4</v>
      </c>
      <c r="K15" s="20" t="s">
        <v>4</v>
      </c>
      <c r="L15" s="6" t="s">
        <v>4</v>
      </c>
      <c r="M15" s="38" t="s">
        <v>4</v>
      </c>
      <c r="N15" s="38" t="s">
        <v>4</v>
      </c>
    </row>
    <row r="16" spans="1:18" x14ac:dyDescent="0.25">
      <c r="A16" s="4">
        <v>46128</v>
      </c>
      <c r="B16" s="1" t="s">
        <v>37</v>
      </c>
      <c r="F16" s="2" t="s">
        <v>27</v>
      </c>
      <c r="I16" s="7" t="s">
        <v>4</v>
      </c>
      <c r="J16" s="2" t="s">
        <v>27</v>
      </c>
      <c r="K16" s="20">
        <v>12</v>
      </c>
      <c r="L16" s="6" t="s">
        <v>4</v>
      </c>
      <c r="M16" s="38" t="s">
        <v>4</v>
      </c>
      <c r="N16" s="38" t="s">
        <v>4</v>
      </c>
    </row>
    <row r="17" spans="1:17" x14ac:dyDescent="0.25">
      <c r="A17" s="4">
        <v>46135</v>
      </c>
      <c r="B17" s="1" t="s">
        <v>37</v>
      </c>
      <c r="E17" s="2" t="s">
        <v>2</v>
      </c>
      <c r="H17" s="23" t="s">
        <v>3</v>
      </c>
      <c r="I17" s="7" t="s">
        <v>39</v>
      </c>
      <c r="J17" s="2" t="s">
        <v>2</v>
      </c>
      <c r="K17" s="20">
        <v>12</v>
      </c>
      <c r="L17" s="6" t="s">
        <v>4</v>
      </c>
      <c r="M17" s="38" t="s">
        <v>4</v>
      </c>
      <c r="N17" s="38" t="s">
        <v>4</v>
      </c>
    </row>
    <row r="18" spans="1:17" x14ac:dyDescent="0.25">
      <c r="A18" s="4">
        <v>46142</v>
      </c>
      <c r="B18" s="1" t="s">
        <v>37</v>
      </c>
      <c r="D18" s="2" t="s">
        <v>1</v>
      </c>
      <c r="I18" s="7" t="s">
        <v>4</v>
      </c>
      <c r="J18" s="2" t="s">
        <v>1</v>
      </c>
      <c r="K18" s="20" t="s">
        <v>4</v>
      </c>
      <c r="L18" s="6" t="s">
        <v>43</v>
      </c>
      <c r="M18" s="38">
        <v>5</v>
      </c>
      <c r="N18" s="38">
        <v>4</v>
      </c>
    </row>
    <row r="19" spans="1:17" ht="15.75" thickBot="1" x14ac:dyDescent="0.3">
      <c r="B19" s="1"/>
      <c r="I19" s="7" t="s">
        <v>4</v>
      </c>
      <c r="J19" s="2" t="s">
        <v>4</v>
      </c>
      <c r="K19" s="6" t="s">
        <v>4</v>
      </c>
    </row>
    <row r="20" spans="1:17" ht="15.75" thickBot="1" x14ac:dyDescent="0.3">
      <c r="A20" s="58" t="s">
        <v>7</v>
      </c>
      <c r="B20" s="59"/>
      <c r="C20" s="59"/>
      <c r="D20" s="59"/>
      <c r="E20" s="59"/>
      <c r="F20" s="59"/>
      <c r="G20" s="59"/>
      <c r="H20" s="59"/>
      <c r="I20" s="44"/>
      <c r="J20" s="44"/>
      <c r="K20" s="45"/>
      <c r="L20" s="46" t="s">
        <v>35</v>
      </c>
      <c r="M20" s="52"/>
      <c r="N20" s="6"/>
      <c r="P20" s="38"/>
      <c r="Q20" s="38"/>
    </row>
    <row r="21" spans="1:17" s="37" customFormat="1" ht="33" customHeight="1" thickBot="1" x14ac:dyDescent="0.3">
      <c r="A21" s="33"/>
      <c r="B21" s="34"/>
      <c r="C21" s="35"/>
      <c r="D21" s="35"/>
      <c r="E21" s="35"/>
      <c r="F21" s="35"/>
      <c r="G21" s="35"/>
      <c r="H21" s="36"/>
      <c r="I21" s="47"/>
      <c r="J21" s="48"/>
      <c r="K21" s="42" t="s">
        <v>36</v>
      </c>
      <c r="L21" s="49" t="s">
        <v>32</v>
      </c>
      <c r="M21" s="50" t="s">
        <v>34</v>
      </c>
      <c r="N21" s="39" t="s">
        <v>25</v>
      </c>
      <c r="O21" s="40" t="s">
        <v>23</v>
      </c>
      <c r="P21" s="41" t="s">
        <v>33</v>
      </c>
    </row>
    <row r="22" spans="1:17" x14ac:dyDescent="0.25">
      <c r="B22" s="1"/>
      <c r="J22" s="2"/>
      <c r="K22" s="20"/>
      <c r="L22" s="43"/>
      <c r="M22" s="51"/>
      <c r="N22" s="6"/>
      <c r="O22" s="38">
        <f>SUM(O24:O74)</f>
        <v>40</v>
      </c>
      <c r="P22" s="38">
        <f>SUM(P24:P74)</f>
        <v>28</v>
      </c>
      <c r="Q22" s="55" t="s">
        <v>26</v>
      </c>
    </row>
    <row r="23" spans="1:17" x14ac:dyDescent="0.25">
      <c r="A23" s="4">
        <f t="shared" ref="A23" si="0">A18+7</f>
        <v>46149</v>
      </c>
      <c r="B23" s="1" t="str">
        <f t="shared" ref="B23:B74" si="1">TEXT(A23,"dddd")</f>
        <v>Thursday</v>
      </c>
      <c r="I23" s="7" t="str">
        <f>IF(AND(D23="F&amp;GP",OR(E23="Community",F23="Estate Management",G23="Highways")),"F&amp;GP followed by ",IF(OR(G23="Highways",AND(C23="",D23="",F23="",E23="")),"",IF(H23="","",IF(AND(H23="Planning",J23&lt;&gt;""),"Planning &amp; Highways (Planning only), followed by ",""))))</f>
        <v/>
      </c>
      <c r="J23" s="2" t="str">
        <f t="shared" ref="J23:J64" si="2">IF(G23&lt;&gt;"","Planning &amp; Highways (Both)",IF(AND(H23&lt;&gt;"",C23="",D23="",F23="",E23=""),"Planning &amp; Highways (Planning only)",IF(AND(D23="F&amp;GP",OR(E23="Community",F23="Estate Management",G23="Highways")),C23&amp;E23&amp;F23,C23&amp;D23&amp;E23&amp;F23)))</f>
        <v/>
      </c>
      <c r="K23" s="20" t="str" cm="1">
        <f t="array" ref="K23">IF(E23&lt;&gt;"",($A23-(_xlfn.XLOOKUP(TRUE,E$1:E22&lt;&gt;"",$A$1:$A22,,,-1)))/7,IF(F23&lt;&gt;"",($A23-(_xlfn.XLOOKUP(TRUE,F$1:F22&lt;&gt;"",$A$1:$A22,,,-1)))/7,IF(G23&lt;&gt;"",($A23-(_xlfn.XLOOKUP(TRUE,G$1:G22&lt;&gt;"",$A$1:$A22,,,-1)))/7,"")))</f>
        <v/>
      </c>
      <c r="L23" s="43" t="str" cm="1">
        <f t="array" ref="L23">IF(H23&lt;&gt;"",($A23-(_xlfn.XLOOKUP(TRUE,H$1:H22&lt;&gt;"",$A$1:$A22,,,-1)))/7,"")</f>
        <v/>
      </c>
      <c r="M23" s="51" t="str">
        <f t="shared" ref="M23:M54" si="3">IF(C23="","",IF(AND(DAY(A23)&gt;8,DAY(A23)&lt;16),"Y","N"))</f>
        <v/>
      </c>
      <c r="N23" s="6"/>
      <c r="P23" s="38"/>
    </row>
    <row r="24" spans="1:17" x14ac:dyDescent="0.25">
      <c r="A24" s="4">
        <f>A23+7</f>
        <v>46156</v>
      </c>
      <c r="B24" s="1" t="str">
        <f t="shared" si="1"/>
        <v>Thursday</v>
      </c>
      <c r="C24" s="2" t="s">
        <v>16</v>
      </c>
      <c r="H24" s="23" t="s">
        <v>3</v>
      </c>
      <c r="I24" s="7" t="str">
        <f t="shared" ref="I24:I74" si="4">IF(AND(D24="F&amp;GP",OR(E24="Community",F24="Estate Management",G24="Highways")),"F&amp;GP followed by ",IF(OR(G24="Highways",AND(C24="",D24="",F24="",E24="")),"",IF(H24="","",IF(AND(H24="Planning",J24&lt;&gt;""),"Planning &amp; Highways (Planning only), followed by ",""))))</f>
        <v xml:space="preserve">Planning &amp; Highways (Planning only), followed by </v>
      </c>
      <c r="J24" s="2" t="str">
        <f t="shared" si="2"/>
        <v>Full (Annual)</v>
      </c>
      <c r="K24" s="20" t="str" cm="1">
        <f t="array" ref="K24">IF(E24&lt;&gt;"",($A24-(_xlfn.XLOOKUP(TRUE,E$1:E23&lt;&gt;"",$A$1:$A23,,,-1)))/7,IF(F24&lt;&gt;"",($A24-(_xlfn.XLOOKUP(TRUE,F$1:F23&lt;&gt;"",$A$1:$A23,,,-1)))/7,IF(G24&lt;&gt;"",($A24-(_xlfn.XLOOKUP(TRUE,G$1:G23&lt;&gt;"",$A$1:$A23,,,-1)))/7,"")))</f>
        <v/>
      </c>
      <c r="L24" s="43" cm="1">
        <f t="array" ref="L24">IF(H24&lt;&gt;"",($A24-(_xlfn.XLOOKUP(TRUE,H$1:H23&lt;&gt;"",$A$1:$A23,,,-1)))/7,"")</f>
        <v>3</v>
      </c>
      <c r="M24" s="51" t="str">
        <f t="shared" si="3"/>
        <v>Y</v>
      </c>
      <c r="N24" s="6" t="str">
        <f t="shared" ref="N24:N55" si="5">IF(MONTH(A24)&lt;&gt;MONTH(A25),TEXT(A24,"mmmm"),"")</f>
        <v/>
      </c>
      <c r="O24" s="38" t="str">
        <f>IF(MONTH(A24)&lt;&gt;MONTH(A25),COUNTIF(C$23:F24,"&lt;&gt;")+COUNTIF(H$23:H24,"&lt;&gt;")-SUM(O$23:O23),"")</f>
        <v/>
      </c>
      <c r="P24" s="38" t="str">
        <f>IF(MONTH(A24)&lt;&gt;MONTH(A25),COUNTIF(J$23:J24,"&lt;&gt;")-COUNTBLANK(J$23:J24)-SUM(P$23:P23),"")</f>
        <v/>
      </c>
    </row>
    <row r="25" spans="1:17" x14ac:dyDescent="0.25">
      <c r="A25" s="4">
        <f t="shared" ref="A25:A74" si="6">A24+7</f>
        <v>46163</v>
      </c>
      <c r="B25" s="1" t="str">
        <f t="shared" si="1"/>
        <v>Thursday</v>
      </c>
      <c r="I25" s="7" t="str">
        <f t="shared" si="4"/>
        <v/>
      </c>
      <c r="J25" s="2" t="str">
        <f t="shared" si="2"/>
        <v/>
      </c>
      <c r="K25" s="20" t="str" cm="1">
        <f t="array" ref="K25">IF(E25&lt;&gt;"",($A25-(_xlfn.XLOOKUP(TRUE,E$1:E24&lt;&gt;"",$A$1:$A24,,,-1)))/7,IF(F25&lt;&gt;"",($A25-(_xlfn.XLOOKUP(TRUE,F$1:F24&lt;&gt;"",$A$1:$A24,,,-1)))/7,IF(G25&lt;&gt;"",($A25-(_xlfn.XLOOKUP(TRUE,G$1:G24&lt;&gt;"",$A$1:$A24,,,-1)))/7,"")))</f>
        <v/>
      </c>
      <c r="L25" s="43" t="str" cm="1">
        <f t="array" ref="L25">IF(H25&lt;&gt;"",($A25-(_xlfn.XLOOKUP(TRUE,H$1:H24&lt;&gt;"",$A$1:$A24,,,-1)))/7,"")</f>
        <v/>
      </c>
      <c r="M25" s="51" t="str">
        <f t="shared" si="3"/>
        <v/>
      </c>
      <c r="N25" s="6" t="str">
        <f t="shared" si="5"/>
        <v/>
      </c>
      <c r="O25" s="38" t="str">
        <f>IF(MONTH(A25)&lt;&gt;MONTH(A26),COUNTIF(C$23:F25,"&lt;&gt;")+COUNTIF(H$23:H25,"&lt;&gt;")-SUM(O$23:O24),"")</f>
        <v/>
      </c>
      <c r="P25" s="38" t="str">
        <f>IF(MONTH(A25)&lt;&gt;MONTH(A26),COUNTIF(J$23:J25,"&lt;&gt;")-COUNTBLANK(J$23:J25)-SUM(P$23:P24),"")</f>
        <v/>
      </c>
    </row>
    <row r="26" spans="1:17" x14ac:dyDescent="0.25">
      <c r="A26" s="4">
        <f t="shared" si="6"/>
        <v>46170</v>
      </c>
      <c r="B26" s="1" t="str">
        <f t="shared" si="1"/>
        <v>Thursday</v>
      </c>
      <c r="E26" s="2" t="s">
        <v>2</v>
      </c>
      <c r="I26" s="7" t="str">
        <f t="shared" si="4"/>
        <v/>
      </c>
      <c r="J26" s="2" t="str">
        <f t="shared" si="2"/>
        <v>Community</v>
      </c>
      <c r="K26" s="20" cm="1">
        <f t="array" ref="K26">IF(E26&lt;&gt;"",($A26-(_xlfn.XLOOKUP(TRUE,E$1:E25&lt;&gt;"",$A$1:$A25,,,-1)))/7,IF(F26&lt;&gt;"",($A26-(_xlfn.XLOOKUP(TRUE,F$1:F25&lt;&gt;"",$A$1:$A25,,,-1)))/7,IF(G26&lt;&gt;"",($A26-(_xlfn.XLOOKUP(TRUE,G$1:G25&lt;&gt;"",$A$1:$A25,,,-1)))/7,"")))</f>
        <v>5</v>
      </c>
      <c r="L26" s="43" t="str" cm="1">
        <f t="array" ref="L26">IF(H26&lt;&gt;"",($A26-(_xlfn.XLOOKUP(TRUE,H$1:H25&lt;&gt;"",$A$1:$A25,,,-1)))/7,"")</f>
        <v/>
      </c>
      <c r="M26" s="51" t="str">
        <f t="shared" si="3"/>
        <v/>
      </c>
      <c r="N26" s="6" t="str">
        <f t="shared" si="5"/>
        <v>May</v>
      </c>
      <c r="O26" s="38">
        <f>IF(MONTH(A26)&lt;&gt;MONTH(A27),COUNTIF(C$23:F26,"&lt;&gt;")+COUNTIF(H$23:H26,"&lt;&gt;")-SUM(O$23:O25),"")</f>
        <v>3</v>
      </c>
      <c r="P26" s="38">
        <f>IF(MONTH(A26)&lt;&gt;MONTH(A27),COUNTIF(J$23:J26,"&lt;&gt;")-COUNTBLANK(J$23:J26)-SUM(P$23:P25),"")</f>
        <v>2</v>
      </c>
    </row>
    <row r="27" spans="1:17" x14ac:dyDescent="0.25">
      <c r="A27" s="4">
        <f t="shared" si="6"/>
        <v>46177</v>
      </c>
      <c r="B27" s="1" t="str">
        <f t="shared" si="1"/>
        <v>Thursday</v>
      </c>
      <c r="D27" s="2" t="s">
        <v>1</v>
      </c>
      <c r="H27" s="23" t="s">
        <v>3</v>
      </c>
      <c r="I27" s="7" t="str">
        <f t="shared" si="4"/>
        <v xml:space="preserve">Planning &amp; Highways (Planning only), followed by </v>
      </c>
      <c r="J27" s="2" t="str">
        <f t="shared" si="2"/>
        <v>F&amp;GP</v>
      </c>
      <c r="K27" s="20" t="str" cm="1">
        <f t="array" ref="K27">IF(E27&lt;&gt;"",($A27-(_xlfn.XLOOKUP(TRUE,E$1:E26&lt;&gt;"",$A$1:$A26,,,-1)))/7,IF(F27&lt;&gt;"",($A27-(_xlfn.XLOOKUP(TRUE,F$1:F26&lt;&gt;"",$A$1:$A26,,,-1)))/7,IF(G27&lt;&gt;"",($A27-(_xlfn.XLOOKUP(TRUE,G$1:G26&lt;&gt;"",$A$1:$A26,,,-1)))/7,"")))</f>
        <v/>
      </c>
      <c r="L27" s="43" cm="1">
        <f t="array" ref="L27">IF(H27&lt;&gt;"",($A27-(_xlfn.XLOOKUP(TRUE,H$1:H26&lt;&gt;"",$A$1:$A26,,,-1)))/7,"")</f>
        <v>3</v>
      </c>
      <c r="M27" s="51" t="str">
        <f t="shared" si="3"/>
        <v/>
      </c>
      <c r="N27" s="6" t="str">
        <f t="shared" si="5"/>
        <v/>
      </c>
      <c r="O27" s="38" t="str">
        <f>IF(MONTH(A27)&lt;&gt;MONTH(A28),COUNTIF(C$23:F27,"&lt;&gt;")+COUNTIF(H$23:H27,"&lt;&gt;")-SUM(O$23:O26),"")</f>
        <v/>
      </c>
      <c r="P27" s="38" t="str">
        <f>IF(MONTH(A27)&lt;&gt;MONTH(A28),COUNTIF(J$23:J27,"&lt;&gt;")-COUNTBLANK(J$23:J27)-SUM(P$23:P26),"")</f>
        <v/>
      </c>
    </row>
    <row r="28" spans="1:17" x14ac:dyDescent="0.25">
      <c r="A28" s="4">
        <f t="shared" si="6"/>
        <v>46184</v>
      </c>
      <c r="B28" s="1" t="str">
        <f t="shared" si="1"/>
        <v>Thursday</v>
      </c>
      <c r="C28" s="2" t="s">
        <v>22</v>
      </c>
      <c r="I28" s="7" t="str">
        <f t="shared" si="4"/>
        <v/>
      </c>
      <c r="J28" s="2" t="str">
        <f t="shared" si="2"/>
        <v>Full (Approval of Accounts)</v>
      </c>
      <c r="K28" s="20" t="str" cm="1">
        <f t="array" ref="K28">IF(E28&lt;&gt;"",($A28-(_xlfn.XLOOKUP(TRUE,E$1:E27&lt;&gt;"",$A$1:$A27,,,-1)))/7,IF(F28&lt;&gt;"",($A28-(_xlfn.XLOOKUP(TRUE,F$1:F27&lt;&gt;"",$A$1:$A27,,,-1)))/7,IF(G28&lt;&gt;"",($A28-(_xlfn.XLOOKUP(TRUE,G$1:G27&lt;&gt;"",$A$1:$A27,,,-1)))/7,"")))</f>
        <v/>
      </c>
      <c r="L28" s="43" t="str" cm="1">
        <f t="array" ref="L28">IF(H28&lt;&gt;"",($A28-(_xlfn.XLOOKUP(TRUE,H$1:H27&lt;&gt;"",$A$1:$A27,,,-1)))/7,"")</f>
        <v/>
      </c>
      <c r="M28" s="51" t="str">
        <f t="shared" si="3"/>
        <v>Y</v>
      </c>
      <c r="N28" s="6" t="str">
        <f t="shared" si="5"/>
        <v/>
      </c>
      <c r="O28" s="38" t="str">
        <f>IF(MONTH(A28)&lt;&gt;MONTH(A29),COUNTIF(C$23:F28,"&lt;&gt;")+COUNTIF(H$23:H28,"&lt;&gt;")-SUM(O$23:O27),"")</f>
        <v/>
      </c>
      <c r="P28" s="38" t="str">
        <f>IF(MONTH(A28)&lt;&gt;MONTH(A29),COUNTIF(J$23:J28,"&lt;&gt;")-COUNTBLANK(J$23:J28)-SUM(P$23:P27),"")</f>
        <v/>
      </c>
    </row>
    <row r="29" spans="1:17" x14ac:dyDescent="0.25">
      <c r="A29" s="4">
        <f t="shared" si="6"/>
        <v>46191</v>
      </c>
      <c r="B29" s="1" t="str">
        <f t="shared" si="1"/>
        <v>Thursday</v>
      </c>
      <c r="I29" s="7" t="str">
        <f t="shared" si="4"/>
        <v/>
      </c>
      <c r="J29" s="2" t="str">
        <f t="shared" si="2"/>
        <v/>
      </c>
      <c r="K29" s="20" t="str" cm="1">
        <f t="array" ref="K29">IF(E29&lt;&gt;"",($A29-(_xlfn.XLOOKUP(TRUE,E$1:E28&lt;&gt;"",$A$1:$A28,,,-1)))/7,IF(F29&lt;&gt;"",($A29-(_xlfn.XLOOKUP(TRUE,F$1:F28&lt;&gt;"",$A$1:$A28,,,-1)))/7,IF(G29&lt;&gt;"",($A29-(_xlfn.XLOOKUP(TRUE,G$1:G28&lt;&gt;"",$A$1:$A28,,,-1)))/7,"")))</f>
        <v/>
      </c>
      <c r="L29" s="43" t="str" cm="1">
        <f t="array" ref="L29">IF(H29&lt;&gt;"",($A29-(_xlfn.XLOOKUP(TRUE,H$1:H28&lt;&gt;"",$A$1:$A28,,,-1)))/7,"")</f>
        <v/>
      </c>
      <c r="M29" s="51" t="str">
        <f t="shared" si="3"/>
        <v/>
      </c>
      <c r="N29" s="6" t="str">
        <f t="shared" si="5"/>
        <v/>
      </c>
      <c r="O29" s="38" t="str">
        <f>IF(MONTH(A29)&lt;&gt;MONTH(A30),COUNTIF(C$23:F29,"&lt;&gt;")+COUNTIF(H$23:H29,"&lt;&gt;")-SUM(O$23:O28),"")</f>
        <v/>
      </c>
      <c r="P29" s="38" t="str">
        <f>IF(MONTH(A29)&lt;&gt;MONTH(A30),COUNTIF(J$23:J29,"&lt;&gt;")-COUNTBLANK(J$23:J29)-SUM(P$23:P28),"")</f>
        <v/>
      </c>
    </row>
    <row r="30" spans="1:17" x14ac:dyDescent="0.25">
      <c r="A30" s="4">
        <f t="shared" si="6"/>
        <v>46198</v>
      </c>
      <c r="B30" s="1" t="str">
        <f t="shared" si="1"/>
        <v>Thursday</v>
      </c>
      <c r="D30" s="2" t="s">
        <v>1</v>
      </c>
      <c r="G30" s="2" t="s">
        <v>17</v>
      </c>
      <c r="H30" s="23" t="s">
        <v>3</v>
      </c>
      <c r="I30" s="7" t="str">
        <f t="shared" si="4"/>
        <v xml:space="preserve">F&amp;GP followed by </v>
      </c>
      <c r="J30" s="2" t="str">
        <f t="shared" si="2"/>
        <v>Planning &amp; Highways (Both)</v>
      </c>
      <c r="K30" s="20" cm="1">
        <f t="array" ref="K30">IF(E30&lt;&gt;"",($A30-(_xlfn.XLOOKUP(TRUE,E$1:E29&lt;&gt;"",$A$1:$A29,,,-1)))/7,IF(F30&lt;&gt;"",($A30-(_xlfn.XLOOKUP(TRUE,F$1:F29&lt;&gt;"",$A$1:$A29,,,-1)))/7,IF(G30&lt;&gt;"",($A30-(_xlfn.XLOOKUP(TRUE,G$1:G29&lt;&gt;"",$A$1:$A29,,,-1)))/7,"")))</f>
        <v>12</v>
      </c>
      <c r="L30" s="43" cm="1">
        <f t="array" ref="L30">IF(H30&lt;&gt;"",($A30-(_xlfn.XLOOKUP(TRUE,H$1:H29&lt;&gt;"",$A$1:$A29,,,-1)))/7,"")</f>
        <v>3</v>
      </c>
      <c r="M30" s="51" t="str">
        <f t="shared" si="3"/>
        <v/>
      </c>
      <c r="N30" s="6" t="str">
        <f t="shared" si="5"/>
        <v>June</v>
      </c>
      <c r="O30" s="38">
        <f>IF(MONTH(A30)&lt;&gt;MONTH(A31),COUNTIF(C$23:F30,"&lt;&gt;")+COUNTIF(H$23:H30,"&lt;&gt;")-SUM(O$23:O29),"")</f>
        <v>5</v>
      </c>
      <c r="P30" s="38">
        <f>IF(MONTH(A30)&lt;&gt;MONTH(A31),COUNTIF(J$23:J30,"&lt;&gt;")-COUNTBLANK(J$23:J30)-SUM(P$23:P29),"")</f>
        <v>3</v>
      </c>
    </row>
    <row r="31" spans="1:17" x14ac:dyDescent="0.25">
      <c r="A31" s="4">
        <f t="shared" si="6"/>
        <v>46205</v>
      </c>
      <c r="B31" s="1" t="str">
        <f t="shared" si="1"/>
        <v>Thursday</v>
      </c>
      <c r="I31" s="7" t="str">
        <f t="shared" si="4"/>
        <v/>
      </c>
      <c r="J31" s="2" t="str">
        <f t="shared" si="2"/>
        <v/>
      </c>
      <c r="K31" s="20" t="str" cm="1">
        <f t="array" ref="K31">IF(E31&lt;&gt;"",($A31-(_xlfn.XLOOKUP(TRUE,E$1:E30&lt;&gt;"",$A$1:$A30,,,-1)))/7,IF(F31&lt;&gt;"",($A31-(_xlfn.XLOOKUP(TRUE,F$1:F30&lt;&gt;"",$A$1:$A30,,,-1)))/7,IF(G31&lt;&gt;"",($A31-(_xlfn.XLOOKUP(TRUE,G$1:G30&lt;&gt;"",$A$1:$A30,,,-1)))/7,"")))</f>
        <v/>
      </c>
      <c r="L31" s="43" t="str" cm="1">
        <f t="array" ref="L31">IF(H31&lt;&gt;"",($A31-(_xlfn.XLOOKUP(TRUE,H$1:H30&lt;&gt;"",$A$1:$A30,,,-1)))/7,"")</f>
        <v/>
      </c>
      <c r="M31" s="51" t="str">
        <f t="shared" si="3"/>
        <v/>
      </c>
      <c r="N31" s="6" t="str">
        <f t="shared" si="5"/>
        <v/>
      </c>
      <c r="O31" s="38" t="str">
        <f>IF(MONTH(A31)&lt;&gt;MONTH(A32),COUNTIF(C$23:F31,"&lt;&gt;")+COUNTIF(H$23:H31,"&lt;&gt;")-SUM(O$23:O30),"")</f>
        <v/>
      </c>
      <c r="P31" s="38" t="str">
        <f>IF(MONTH(A31)&lt;&gt;MONTH(A32),COUNTIF(J$23:J31,"&lt;&gt;")-COUNTBLANK(J$23:J31)-SUM(P$23:P30),"")</f>
        <v/>
      </c>
    </row>
    <row r="32" spans="1:17" x14ac:dyDescent="0.25">
      <c r="A32" s="4">
        <f t="shared" si="6"/>
        <v>46212</v>
      </c>
      <c r="B32" s="1" t="str">
        <f t="shared" si="1"/>
        <v>Thursday</v>
      </c>
      <c r="C32" s="2" t="s">
        <v>0</v>
      </c>
      <c r="I32" s="7" t="str">
        <f t="shared" si="4"/>
        <v/>
      </c>
      <c r="J32" s="2" t="str">
        <f t="shared" si="2"/>
        <v>Full</v>
      </c>
      <c r="K32" s="20" t="str" cm="1">
        <f t="array" ref="K32">IF(E32&lt;&gt;"",($A32-(_xlfn.XLOOKUP(TRUE,E$1:E31&lt;&gt;"",$A$1:$A31,,,-1)))/7,IF(F32&lt;&gt;"",($A32-(_xlfn.XLOOKUP(TRUE,F$1:F31&lt;&gt;"",$A$1:$A31,,,-1)))/7,IF(G32&lt;&gt;"",($A32-(_xlfn.XLOOKUP(TRUE,G$1:G31&lt;&gt;"",$A$1:$A31,,,-1)))/7,"")))</f>
        <v/>
      </c>
      <c r="L32" s="43" t="str" cm="1">
        <f t="array" ref="L32">IF(H32&lt;&gt;"",($A32-(_xlfn.XLOOKUP(TRUE,H$1:H31&lt;&gt;"",$A$1:$A31,,,-1)))/7,"")</f>
        <v/>
      </c>
      <c r="M32" s="51" t="str">
        <f t="shared" si="3"/>
        <v>Y</v>
      </c>
      <c r="N32" s="6" t="str">
        <f t="shared" si="5"/>
        <v/>
      </c>
      <c r="O32" s="38" t="str">
        <f>IF(MONTH(A32)&lt;&gt;MONTH(A33),COUNTIF(C$23:F32,"&lt;&gt;")+COUNTIF(H$23:H32,"&lt;&gt;")-SUM(O$23:O31),"")</f>
        <v/>
      </c>
      <c r="P32" s="38" t="str">
        <f>IF(MONTH(A32)&lt;&gt;MONTH(A33),COUNTIF(J$23:J32,"&lt;&gt;")-COUNTBLANK(J$23:J32)-SUM(P$23:P31),"")</f>
        <v/>
      </c>
    </row>
    <row r="33" spans="1:16" x14ac:dyDescent="0.25">
      <c r="A33" s="4">
        <f t="shared" si="6"/>
        <v>46219</v>
      </c>
      <c r="B33" s="1" t="str">
        <f t="shared" si="1"/>
        <v>Thursday</v>
      </c>
      <c r="F33" s="2" t="s">
        <v>27</v>
      </c>
      <c r="H33" s="23" t="s">
        <v>3</v>
      </c>
      <c r="I33" s="7" t="str">
        <f t="shared" si="4"/>
        <v xml:space="preserve">Planning &amp; Highways (Planning only), followed by </v>
      </c>
      <c r="J33" s="2" t="str">
        <f t="shared" si="2"/>
        <v>Estate Management</v>
      </c>
      <c r="K33" s="20" cm="1">
        <f t="array" ref="K33">IF(E33&lt;&gt;"",($A33-(_xlfn.XLOOKUP(TRUE,E$1:E32&lt;&gt;"",$A$1:$A32,,,-1)))/7,IF(F33&lt;&gt;"",($A33-(_xlfn.XLOOKUP(TRUE,F$1:F32&lt;&gt;"",$A$1:$A32,,,-1)))/7,IF(G33&lt;&gt;"",($A33-(_xlfn.XLOOKUP(TRUE,G$1:G32&lt;&gt;"",$A$1:$A32,,,-1)))/7,"")))</f>
        <v>13</v>
      </c>
      <c r="L33" s="43" cm="1">
        <f t="array" ref="L33">IF(H33&lt;&gt;"",($A33-(_xlfn.XLOOKUP(TRUE,H$1:H32&lt;&gt;"",$A$1:$A32,,,-1)))/7,"")</f>
        <v>3</v>
      </c>
      <c r="M33" s="51" t="str">
        <f t="shared" si="3"/>
        <v/>
      </c>
      <c r="N33" s="6" t="str">
        <f t="shared" si="5"/>
        <v/>
      </c>
      <c r="O33" s="38" t="str">
        <f>IF(MONTH(A33)&lt;&gt;MONTH(A34),COUNTIF(C$23:F33,"&lt;&gt;")+COUNTIF(H$23:H33,"&lt;&gt;")-SUM(O$23:O32),"")</f>
        <v/>
      </c>
      <c r="P33" s="38" t="str">
        <f>IF(MONTH(A33)&lt;&gt;MONTH(A34),COUNTIF(J$23:J33,"&lt;&gt;")-COUNTBLANK(J$23:J33)-SUM(P$23:P32),"")</f>
        <v/>
      </c>
    </row>
    <row r="34" spans="1:16" x14ac:dyDescent="0.25">
      <c r="A34" s="4">
        <f t="shared" si="6"/>
        <v>46226</v>
      </c>
      <c r="B34" s="1" t="str">
        <f t="shared" si="1"/>
        <v>Thursday</v>
      </c>
      <c r="I34" s="7" t="str">
        <f t="shared" si="4"/>
        <v/>
      </c>
      <c r="J34" s="2" t="str">
        <f t="shared" si="2"/>
        <v/>
      </c>
      <c r="K34" s="20" t="str" cm="1">
        <f t="array" ref="K34">IF(E34&lt;&gt;"",($A34-(_xlfn.XLOOKUP(TRUE,E$1:E33&lt;&gt;"",$A$1:$A33,,,-1)))/7,IF(F34&lt;&gt;"",($A34-(_xlfn.XLOOKUP(TRUE,F$1:F33&lt;&gt;"",$A$1:$A33,,,-1)))/7,IF(G34&lt;&gt;"",($A34-(_xlfn.XLOOKUP(TRUE,G$1:G33&lt;&gt;"",$A$1:$A33,,,-1)))/7,"")))</f>
        <v/>
      </c>
      <c r="L34" s="43" t="str" cm="1">
        <f t="array" ref="L34">IF(H34&lt;&gt;"",($A34-(_xlfn.XLOOKUP(TRUE,H$1:H33&lt;&gt;"",$A$1:$A33,,,-1)))/7,"")</f>
        <v/>
      </c>
      <c r="M34" s="51" t="str">
        <f t="shared" si="3"/>
        <v/>
      </c>
      <c r="N34" s="6" t="str">
        <f t="shared" si="5"/>
        <v/>
      </c>
      <c r="O34" s="38" t="str">
        <f>IF(MONTH(A34)&lt;&gt;MONTH(A35),COUNTIF(C$23:F34,"&lt;&gt;")+COUNTIF(H$23:H34,"&lt;&gt;")-SUM(O$23:O33),"")</f>
        <v/>
      </c>
      <c r="P34" s="38" t="str">
        <f>IF(MONTH(A34)&lt;&gt;MONTH(A35),COUNTIF(J$23:J34,"&lt;&gt;")-COUNTBLANK(J$23:J34)-SUM(P$23:P33),"")</f>
        <v/>
      </c>
    </row>
    <row r="35" spans="1:16" x14ac:dyDescent="0.25">
      <c r="A35" s="4">
        <f t="shared" si="6"/>
        <v>46233</v>
      </c>
      <c r="B35" s="1" t="str">
        <f t="shared" si="1"/>
        <v>Thursday</v>
      </c>
      <c r="I35" s="7" t="str">
        <f t="shared" si="4"/>
        <v/>
      </c>
      <c r="J35" s="2" t="str">
        <f t="shared" si="2"/>
        <v/>
      </c>
      <c r="K35" s="20" t="str" cm="1">
        <f t="array" ref="K35">IF(E35&lt;&gt;"",($A35-(_xlfn.XLOOKUP(TRUE,E$1:E34&lt;&gt;"",$A$1:$A34,,,-1)))/7,IF(F35&lt;&gt;"",($A35-(_xlfn.XLOOKUP(TRUE,F$1:F34&lt;&gt;"",$A$1:$A34,,,-1)))/7,IF(G35&lt;&gt;"",($A35-(_xlfn.XLOOKUP(TRUE,G$1:G34&lt;&gt;"",$A$1:$A34,,,-1)))/7,"")))</f>
        <v/>
      </c>
      <c r="L35" s="43" t="str" cm="1">
        <f t="array" ref="L35">IF(H35&lt;&gt;"",($A35-(_xlfn.XLOOKUP(TRUE,H$1:H34&lt;&gt;"",$A$1:$A34,,,-1)))/7,"")</f>
        <v/>
      </c>
      <c r="M35" s="51" t="str">
        <f t="shared" si="3"/>
        <v/>
      </c>
      <c r="N35" s="6" t="str">
        <f t="shared" si="5"/>
        <v>July</v>
      </c>
      <c r="O35" s="38">
        <f>IF(MONTH(A35)&lt;&gt;MONTH(A36),COUNTIF(C$23:F35,"&lt;&gt;")+COUNTIF(H$23:H35,"&lt;&gt;")-SUM(O$23:O34),"")</f>
        <v>3</v>
      </c>
      <c r="P35" s="38">
        <f>IF(MONTH(A35)&lt;&gt;MONTH(A36),COUNTIF(J$23:J35,"&lt;&gt;")-COUNTBLANK(J$23:J35)-SUM(P$23:P34),"")</f>
        <v>2</v>
      </c>
    </row>
    <row r="36" spans="1:16" x14ac:dyDescent="0.25">
      <c r="A36" s="4">
        <f t="shared" si="6"/>
        <v>46240</v>
      </c>
      <c r="B36" s="1" t="str">
        <f t="shared" si="1"/>
        <v>Thursday</v>
      </c>
      <c r="H36" s="23" t="s">
        <v>3</v>
      </c>
      <c r="I36" s="7" t="str">
        <f t="shared" si="4"/>
        <v/>
      </c>
      <c r="J36" s="2" t="str">
        <f t="shared" si="2"/>
        <v>Planning &amp; Highways (Planning only)</v>
      </c>
      <c r="K36" s="20" t="str" cm="1">
        <f t="array" ref="K36">IF(E36&lt;&gt;"",($A36-(_xlfn.XLOOKUP(TRUE,E$1:E35&lt;&gt;"",$A$1:$A35,,,-1)))/7,IF(F36&lt;&gt;"",($A36-(_xlfn.XLOOKUP(TRUE,F$1:F35&lt;&gt;"",$A$1:$A35,,,-1)))/7,IF(G36&lt;&gt;"",($A36-(_xlfn.XLOOKUP(TRUE,G$1:G35&lt;&gt;"",$A$1:$A35,,,-1)))/7,"")))</f>
        <v/>
      </c>
      <c r="L36" s="43" cm="1">
        <f t="array" ref="L36">IF(H36&lt;&gt;"",($A36-(_xlfn.XLOOKUP(TRUE,H$1:H35&lt;&gt;"",$A$1:$A35,,,-1)))/7,"")</f>
        <v>3</v>
      </c>
      <c r="M36" s="51" t="str">
        <f t="shared" si="3"/>
        <v/>
      </c>
      <c r="N36" s="6" t="str">
        <f t="shared" si="5"/>
        <v/>
      </c>
      <c r="O36" s="38" t="str">
        <f>IF(MONTH(A36)&lt;&gt;MONTH(A37),COUNTIF(C$23:F36,"&lt;&gt;")+COUNTIF(H$23:H36,"&lt;&gt;")-SUM(O$23:O35),"")</f>
        <v/>
      </c>
      <c r="P36" s="38" t="str">
        <f>IF(MONTH(A36)&lt;&gt;MONTH(A37),COUNTIF(J$23:J36,"&lt;&gt;")-COUNTBLANK(J$23:J36)-SUM(P$23:P35),"")</f>
        <v/>
      </c>
    </row>
    <row r="37" spans="1:16" x14ac:dyDescent="0.25">
      <c r="A37" s="4">
        <f t="shared" si="6"/>
        <v>46247</v>
      </c>
      <c r="B37" s="1" t="str">
        <f t="shared" si="1"/>
        <v>Thursday</v>
      </c>
      <c r="I37" s="7" t="str">
        <f t="shared" si="4"/>
        <v/>
      </c>
      <c r="J37" s="2" t="str">
        <f t="shared" si="2"/>
        <v/>
      </c>
      <c r="K37" s="20" t="str" cm="1">
        <f t="array" ref="K37">IF(E37&lt;&gt;"",($A37-(_xlfn.XLOOKUP(TRUE,E$1:E36&lt;&gt;"",$A$1:$A36,,,-1)))/7,IF(F37&lt;&gt;"",($A37-(_xlfn.XLOOKUP(TRUE,F$1:F36&lt;&gt;"",$A$1:$A36,,,-1)))/7,IF(G37&lt;&gt;"",($A37-(_xlfn.XLOOKUP(TRUE,G$1:G36&lt;&gt;"",$A$1:$A36,,,-1)))/7,"")))</f>
        <v/>
      </c>
      <c r="L37" s="43" t="str" cm="1">
        <f t="array" ref="L37">IF(H37&lt;&gt;"",($A37-(_xlfn.XLOOKUP(TRUE,H$1:H36&lt;&gt;"",$A$1:$A36,,,-1)))/7,"")</f>
        <v/>
      </c>
      <c r="M37" s="51" t="str">
        <f t="shared" si="3"/>
        <v/>
      </c>
      <c r="N37" s="6" t="str">
        <f t="shared" si="5"/>
        <v/>
      </c>
      <c r="O37" s="38" t="str">
        <f>IF(MONTH(A37)&lt;&gt;MONTH(A38),COUNTIF(C$23:F37,"&lt;&gt;")+COUNTIF(H$23:H37,"&lt;&gt;")-SUM(O$23:O36),"")</f>
        <v/>
      </c>
      <c r="P37" s="38" t="str">
        <f>IF(MONTH(A37)&lt;&gt;MONTH(A38),COUNTIF(J$23:J37,"&lt;&gt;")-COUNTBLANK(J$23:J37)-SUM(P$23:P36),"")</f>
        <v/>
      </c>
    </row>
    <row r="38" spans="1:16" x14ac:dyDescent="0.25">
      <c r="A38" s="4">
        <f t="shared" si="6"/>
        <v>46254</v>
      </c>
      <c r="B38" s="1" t="str">
        <f t="shared" si="1"/>
        <v>Thursday</v>
      </c>
      <c r="I38" s="7" t="str">
        <f t="shared" si="4"/>
        <v/>
      </c>
      <c r="J38" s="2" t="str">
        <f t="shared" si="2"/>
        <v/>
      </c>
      <c r="K38" s="20" t="str" cm="1">
        <f t="array" ref="K38">IF(E38&lt;&gt;"",($A38-(_xlfn.XLOOKUP(TRUE,E$1:E37&lt;&gt;"",$A$1:$A37,,,-1)))/7,IF(F38&lt;&gt;"",($A38-(_xlfn.XLOOKUP(TRUE,F$1:F37&lt;&gt;"",$A$1:$A37,,,-1)))/7,IF(G38&lt;&gt;"",($A38-(_xlfn.XLOOKUP(TRUE,G$1:G37&lt;&gt;"",$A$1:$A37,,,-1)))/7,"")))</f>
        <v/>
      </c>
      <c r="L38" s="43" t="str" cm="1">
        <f t="array" ref="L38">IF(H38&lt;&gt;"",($A38-(_xlfn.XLOOKUP(TRUE,H$1:H37&lt;&gt;"",$A$1:$A37,,,-1)))/7,"")</f>
        <v/>
      </c>
      <c r="M38" s="51" t="str">
        <f t="shared" si="3"/>
        <v/>
      </c>
      <c r="N38" s="6" t="str">
        <f t="shared" si="5"/>
        <v/>
      </c>
      <c r="O38" s="38" t="str">
        <f>IF(MONTH(A38)&lt;&gt;MONTH(A39),COUNTIF(C$23:F38,"&lt;&gt;")+COUNTIF(H$23:H38,"&lt;&gt;")-SUM(O$23:O37),"")</f>
        <v/>
      </c>
      <c r="P38" s="38" t="str">
        <f>IF(MONTH(A38)&lt;&gt;MONTH(A39),COUNTIF(J$23:J38,"&lt;&gt;")-COUNTBLANK(J$23:J38)-SUM(P$23:P37),"")</f>
        <v/>
      </c>
    </row>
    <row r="39" spans="1:16" x14ac:dyDescent="0.25">
      <c r="A39" s="4">
        <f t="shared" si="6"/>
        <v>46261</v>
      </c>
      <c r="B39" s="1" t="str">
        <f t="shared" si="1"/>
        <v>Thursday</v>
      </c>
      <c r="D39" s="2" t="s">
        <v>1</v>
      </c>
      <c r="H39" s="23" t="s">
        <v>3</v>
      </c>
      <c r="I39" s="7" t="str">
        <f t="shared" si="4"/>
        <v xml:space="preserve">Planning &amp; Highways (Planning only), followed by </v>
      </c>
      <c r="J39" s="2" t="str">
        <f t="shared" si="2"/>
        <v>F&amp;GP</v>
      </c>
      <c r="K39" s="20" t="str" cm="1">
        <f t="array" ref="K39">IF(E39&lt;&gt;"",($A39-(_xlfn.XLOOKUP(TRUE,E$1:E38&lt;&gt;"",$A$1:$A38,,,-1)))/7,IF(F39&lt;&gt;"",($A39-(_xlfn.XLOOKUP(TRUE,F$1:F38&lt;&gt;"",$A$1:$A38,,,-1)))/7,IF(G39&lt;&gt;"",($A39-(_xlfn.XLOOKUP(TRUE,G$1:G38&lt;&gt;"",$A$1:$A38,,,-1)))/7,"")))</f>
        <v/>
      </c>
      <c r="L39" s="43" cm="1">
        <f t="array" ref="L39">IF(H39&lt;&gt;"",($A39-(_xlfn.XLOOKUP(TRUE,H$1:H38&lt;&gt;"",$A$1:$A38,,,-1)))/7,"")</f>
        <v>3</v>
      </c>
      <c r="M39" s="51" t="str">
        <f t="shared" si="3"/>
        <v/>
      </c>
      <c r="N39" s="6" t="str">
        <f t="shared" si="5"/>
        <v>August</v>
      </c>
      <c r="O39" s="38">
        <f>IF(MONTH(A39)&lt;&gt;MONTH(A40),COUNTIF(C$23:F39,"&lt;&gt;")+COUNTIF(H$23:H39,"&lt;&gt;")-SUM(O$23:O38),"")</f>
        <v>3</v>
      </c>
      <c r="P39" s="38">
        <f>IF(MONTH(A39)&lt;&gt;MONTH(A40),COUNTIF(J$23:J39,"&lt;&gt;")-COUNTBLANK(J$23:J39)-SUM(P$23:P38),"")</f>
        <v>2</v>
      </c>
    </row>
    <row r="40" spans="1:16" x14ac:dyDescent="0.25">
      <c r="A40" s="4">
        <f t="shared" si="6"/>
        <v>46268</v>
      </c>
      <c r="B40" s="1" t="str">
        <f t="shared" si="1"/>
        <v>Thursday</v>
      </c>
      <c r="E40" s="2" t="s">
        <v>2</v>
      </c>
      <c r="I40" s="7" t="str">
        <f t="shared" si="4"/>
        <v/>
      </c>
      <c r="J40" s="2" t="str">
        <f t="shared" si="2"/>
        <v>Community</v>
      </c>
      <c r="K40" s="20" cm="1">
        <f t="array" ref="K40">IF(E40&lt;&gt;"",($A40-(_xlfn.XLOOKUP(TRUE,E$1:E39&lt;&gt;"",$A$1:$A39,,,-1)))/7,IF(F40&lt;&gt;"",($A40-(_xlfn.XLOOKUP(TRUE,F$1:F39&lt;&gt;"",$A$1:$A39,,,-1)))/7,IF(G40&lt;&gt;"",($A40-(_xlfn.XLOOKUP(TRUE,G$1:G39&lt;&gt;"",$A$1:$A39,,,-1)))/7,"")))</f>
        <v>14</v>
      </c>
      <c r="L40" s="43" t="str" cm="1">
        <f t="array" ref="L40">IF(H40&lt;&gt;"",($A40-(_xlfn.XLOOKUP(TRUE,H$1:H39&lt;&gt;"",$A$1:$A39,,,-1)))/7,"")</f>
        <v/>
      </c>
      <c r="M40" s="51" t="str">
        <f t="shared" si="3"/>
        <v/>
      </c>
      <c r="N40" s="6" t="str">
        <f t="shared" si="5"/>
        <v/>
      </c>
      <c r="O40" s="38" t="str">
        <f>IF(MONTH(A40)&lt;&gt;MONTH(A41),COUNTIF(C$23:F40,"&lt;&gt;")+COUNTIF(H$23:H40,"&lt;&gt;")-SUM(O$23:O39),"")</f>
        <v/>
      </c>
      <c r="P40" s="38" t="str">
        <f>IF(MONTH(A40)&lt;&gt;MONTH(A41),COUNTIF(J$23:J40,"&lt;&gt;")-COUNTBLANK(J$23:J40)-SUM(P$23:P39),"")</f>
        <v/>
      </c>
    </row>
    <row r="41" spans="1:16" x14ac:dyDescent="0.25">
      <c r="A41" s="4">
        <f t="shared" si="6"/>
        <v>46275</v>
      </c>
      <c r="B41" s="1" t="str">
        <f t="shared" si="1"/>
        <v>Thursday</v>
      </c>
      <c r="C41" s="2" t="s">
        <v>0</v>
      </c>
      <c r="I41" s="7" t="str">
        <f t="shared" si="4"/>
        <v/>
      </c>
      <c r="J41" s="2" t="str">
        <f t="shared" si="2"/>
        <v>Full</v>
      </c>
      <c r="K41" s="20" t="str" cm="1">
        <f t="array" ref="K41">IF(E41&lt;&gt;"",($A41-(_xlfn.XLOOKUP(TRUE,E$1:E40&lt;&gt;"",$A$1:$A40,,,-1)))/7,IF(F41&lt;&gt;"",($A41-(_xlfn.XLOOKUP(TRUE,F$1:F40&lt;&gt;"",$A$1:$A40,,,-1)))/7,IF(G41&lt;&gt;"",($A41-(_xlfn.XLOOKUP(TRUE,G$1:G40&lt;&gt;"",$A$1:$A40,,,-1)))/7,"")))</f>
        <v/>
      </c>
      <c r="L41" s="43" t="str" cm="1">
        <f t="array" ref="L41">IF(H41&lt;&gt;"",($A41-(_xlfn.XLOOKUP(TRUE,H$1:H40&lt;&gt;"",$A$1:$A40,,,-1)))/7,"")</f>
        <v/>
      </c>
      <c r="M41" s="51" t="str">
        <f t="shared" si="3"/>
        <v>Y</v>
      </c>
      <c r="N41" s="6" t="str">
        <f t="shared" si="5"/>
        <v/>
      </c>
      <c r="O41" s="38" t="str">
        <f>IF(MONTH(A41)&lt;&gt;MONTH(A42),COUNTIF(C$23:F41,"&lt;&gt;")+COUNTIF(H$23:H41,"&lt;&gt;")-SUM(O$23:O40),"")</f>
        <v/>
      </c>
      <c r="P41" s="38" t="str">
        <f>IF(MONTH(A41)&lt;&gt;MONTH(A42),COUNTIF(J$23:J41,"&lt;&gt;")-COUNTBLANK(J$23:J41)-SUM(P$23:P40),"")</f>
        <v/>
      </c>
    </row>
    <row r="42" spans="1:16" x14ac:dyDescent="0.25">
      <c r="A42" s="4">
        <f t="shared" si="6"/>
        <v>46282</v>
      </c>
      <c r="B42" s="1" t="str">
        <f t="shared" si="1"/>
        <v>Thursday</v>
      </c>
      <c r="G42" s="2" t="s">
        <v>17</v>
      </c>
      <c r="H42" s="23" t="s">
        <v>3</v>
      </c>
      <c r="I42" s="7" t="str">
        <f t="shared" si="4"/>
        <v/>
      </c>
      <c r="J42" s="2" t="str">
        <f t="shared" si="2"/>
        <v>Planning &amp; Highways (Both)</v>
      </c>
      <c r="K42" s="20" cm="1">
        <f t="array" ref="K42">IF(E42&lt;&gt;"",($A42-(_xlfn.XLOOKUP(TRUE,E$1:E41&lt;&gt;"",$A$1:$A41,,,-1)))/7,IF(F42&lt;&gt;"",($A42-(_xlfn.XLOOKUP(TRUE,F$1:F41&lt;&gt;"",$A$1:$A41,,,-1)))/7,IF(G42&lt;&gt;"",($A42-(_xlfn.XLOOKUP(TRUE,G$1:G41&lt;&gt;"",$A$1:$A41,,,-1)))/7,"")))</f>
        <v>12</v>
      </c>
      <c r="L42" s="43" cm="1">
        <f t="array" ref="L42">IF(H42&lt;&gt;"",($A42-(_xlfn.XLOOKUP(TRUE,H$1:H41&lt;&gt;"",$A$1:$A41,,,-1)))/7,"")</f>
        <v>3</v>
      </c>
      <c r="M42" s="51" t="str">
        <f t="shared" si="3"/>
        <v/>
      </c>
      <c r="N42" s="6" t="str">
        <f t="shared" si="5"/>
        <v/>
      </c>
      <c r="O42" s="38" t="str">
        <f>IF(MONTH(A42)&lt;&gt;MONTH(A43),COUNTIF(C$23:F42,"&lt;&gt;")+COUNTIF(H$23:H42,"&lt;&gt;")-SUM(O$23:O41),"")</f>
        <v/>
      </c>
      <c r="P42" s="38" t="str">
        <f>IF(MONTH(A42)&lt;&gt;MONTH(A43),COUNTIF(J$23:J42,"&lt;&gt;")-COUNTBLANK(J$23:J42)-SUM(P$23:P41),"")</f>
        <v/>
      </c>
    </row>
    <row r="43" spans="1:16" x14ac:dyDescent="0.25">
      <c r="A43" s="4">
        <f t="shared" si="6"/>
        <v>46289</v>
      </c>
      <c r="B43" s="1" t="str">
        <f t="shared" si="1"/>
        <v>Thursday</v>
      </c>
      <c r="I43" s="7" t="str">
        <f t="shared" si="4"/>
        <v/>
      </c>
      <c r="J43" s="2" t="str">
        <f t="shared" si="2"/>
        <v/>
      </c>
      <c r="K43" s="20" t="str" cm="1">
        <f t="array" ref="K43">IF(E43&lt;&gt;"",($A43-(_xlfn.XLOOKUP(TRUE,E$1:E42&lt;&gt;"",$A$1:$A42,,,-1)))/7,IF(F43&lt;&gt;"",($A43-(_xlfn.XLOOKUP(TRUE,F$1:F42&lt;&gt;"",$A$1:$A42,,,-1)))/7,IF(G43&lt;&gt;"",($A43-(_xlfn.XLOOKUP(TRUE,G$1:G42&lt;&gt;"",$A$1:$A42,,,-1)))/7,"")))</f>
        <v/>
      </c>
      <c r="L43" s="43" t="str" cm="1">
        <f t="array" ref="L43">IF(H43&lt;&gt;"",($A43-(_xlfn.XLOOKUP(TRUE,H$1:H42&lt;&gt;"",$A$1:$A42,,,-1)))/7,"")</f>
        <v/>
      </c>
      <c r="M43" s="51" t="str">
        <f t="shared" si="3"/>
        <v/>
      </c>
      <c r="N43" s="6" t="str">
        <f t="shared" si="5"/>
        <v>September</v>
      </c>
      <c r="O43" s="38">
        <f>IF(MONTH(A43)&lt;&gt;MONTH(A44),COUNTIF(C$23:F43,"&lt;&gt;")+COUNTIF(H$23:H43,"&lt;&gt;")-SUM(O$23:O42),"")</f>
        <v>3</v>
      </c>
      <c r="P43" s="38">
        <f>IF(MONTH(A43)&lt;&gt;MONTH(A44),COUNTIF(J$23:J43,"&lt;&gt;")-COUNTBLANK(J$23:J43)-SUM(P$23:P42),"")</f>
        <v>3</v>
      </c>
    </row>
    <row r="44" spans="1:16" x14ac:dyDescent="0.25">
      <c r="A44" s="4">
        <f t="shared" si="6"/>
        <v>46296</v>
      </c>
      <c r="B44" s="1" t="str">
        <f t="shared" si="1"/>
        <v>Thursday</v>
      </c>
      <c r="I44" s="7" t="str">
        <f t="shared" si="4"/>
        <v/>
      </c>
      <c r="J44" s="2" t="str">
        <f t="shared" si="2"/>
        <v/>
      </c>
      <c r="K44" s="20" t="str" cm="1">
        <f t="array" ref="K44">IF(E44&lt;&gt;"",($A44-(_xlfn.XLOOKUP(TRUE,E$1:E43&lt;&gt;"",$A$1:$A43,,,-1)))/7,IF(F44&lt;&gt;"",($A44-(_xlfn.XLOOKUP(TRUE,F$1:F43&lt;&gt;"",$A$1:$A43,,,-1)))/7,IF(G44&lt;&gt;"",($A44-(_xlfn.XLOOKUP(TRUE,G$1:G43&lt;&gt;"",$A$1:$A43,,,-1)))/7,"")))</f>
        <v/>
      </c>
      <c r="L44" s="43" t="str" cm="1">
        <f t="array" ref="L44">IF(H44&lt;&gt;"",($A44-(_xlfn.XLOOKUP(TRUE,H$1:H43&lt;&gt;"",$A$1:$A43,,,-1)))/7,"")</f>
        <v/>
      </c>
      <c r="M44" s="51" t="str">
        <f t="shared" si="3"/>
        <v/>
      </c>
      <c r="N44" s="6" t="str">
        <f t="shared" si="5"/>
        <v/>
      </c>
      <c r="O44" s="38" t="str">
        <f>IF(MONTH(A44)&lt;&gt;MONTH(A45),COUNTIF(C$23:F44,"&lt;&gt;")+COUNTIF(H$23:H44,"&lt;&gt;")-SUM(O$23:O43),"")</f>
        <v/>
      </c>
      <c r="P44" s="38" t="str">
        <f>IF(MONTH(A44)&lt;&gt;MONTH(A45),COUNTIF(J$23:J44,"&lt;&gt;")-COUNTBLANK(J$23:J44)-SUM(P$23:P43),"")</f>
        <v/>
      </c>
    </row>
    <row r="45" spans="1:16" x14ac:dyDescent="0.25">
      <c r="A45" s="4">
        <f t="shared" si="6"/>
        <v>46303</v>
      </c>
      <c r="B45" s="1" t="str">
        <f t="shared" si="1"/>
        <v>Thursday</v>
      </c>
      <c r="H45" s="23" t="s">
        <v>3</v>
      </c>
      <c r="I45" s="7" t="str">
        <f t="shared" si="4"/>
        <v/>
      </c>
      <c r="J45" s="2" t="str">
        <f t="shared" si="2"/>
        <v>Planning &amp; Highways (Planning only)</v>
      </c>
      <c r="K45" s="20" t="str" cm="1">
        <f t="array" ref="K45">IF(E45&lt;&gt;"",($A45-(_xlfn.XLOOKUP(TRUE,E$1:E44&lt;&gt;"",$A$1:$A44,,,-1)))/7,IF(F45&lt;&gt;"",($A45-(_xlfn.XLOOKUP(TRUE,F$1:F44&lt;&gt;"",$A$1:$A44,,,-1)))/7,IF(G45&lt;&gt;"",($A45-(_xlfn.XLOOKUP(TRUE,G$1:G44&lt;&gt;"",$A$1:$A44,,,-1)))/7,"")))</f>
        <v/>
      </c>
      <c r="L45" s="43" cm="1">
        <f t="array" ref="L45">IF(H45&lt;&gt;"",($A45-(_xlfn.XLOOKUP(TRUE,H$1:H44&lt;&gt;"",$A$1:$A44,,,-1)))/7,"")</f>
        <v>3</v>
      </c>
      <c r="M45" s="51" t="str">
        <f t="shared" si="3"/>
        <v/>
      </c>
      <c r="N45" s="6" t="str">
        <f t="shared" si="5"/>
        <v/>
      </c>
      <c r="O45" s="38" t="str">
        <f>IF(MONTH(A45)&lt;&gt;MONTH(A46),COUNTIF(C$23:F45,"&lt;&gt;")+COUNTIF(H$23:H45,"&lt;&gt;")-SUM(O$23:O44),"")</f>
        <v/>
      </c>
      <c r="P45" s="38" t="str">
        <f>IF(MONTH(A45)&lt;&gt;MONTH(A46),COUNTIF(J$23:J45,"&lt;&gt;")-COUNTBLANK(J$23:J45)-SUM(P$23:P44),"")</f>
        <v/>
      </c>
    </row>
    <row r="46" spans="1:16" x14ac:dyDescent="0.25">
      <c r="A46" s="4">
        <f t="shared" si="6"/>
        <v>46310</v>
      </c>
      <c r="B46" s="1" t="str">
        <f t="shared" si="1"/>
        <v>Thursday</v>
      </c>
      <c r="F46" s="2" t="s">
        <v>27</v>
      </c>
      <c r="I46" s="7" t="str">
        <f t="shared" si="4"/>
        <v/>
      </c>
      <c r="J46" s="2" t="str">
        <f t="shared" si="2"/>
        <v>Estate Management</v>
      </c>
      <c r="K46" s="20" cm="1">
        <f t="array" ref="K46">IF(E46&lt;&gt;"",($A46-(_xlfn.XLOOKUP(TRUE,E$1:E45&lt;&gt;"",$A$1:$A45,,,-1)))/7,IF(F46&lt;&gt;"",($A46-(_xlfn.XLOOKUP(TRUE,F$1:F45&lt;&gt;"",$A$1:$A45,,,-1)))/7,IF(G46&lt;&gt;"",($A46-(_xlfn.XLOOKUP(TRUE,G$1:G45&lt;&gt;"",$A$1:$A45,,,-1)))/7,"")))</f>
        <v>13</v>
      </c>
      <c r="L46" s="43" t="str" cm="1">
        <f t="array" ref="L46">IF(H46&lt;&gt;"",($A46-(_xlfn.XLOOKUP(TRUE,H$1:H45&lt;&gt;"",$A$1:$A45,,,-1)))/7,"")</f>
        <v/>
      </c>
      <c r="M46" s="51" t="str">
        <f t="shared" si="3"/>
        <v/>
      </c>
      <c r="N46" s="6" t="str">
        <f t="shared" si="5"/>
        <v/>
      </c>
      <c r="O46" s="38" t="str">
        <f>IF(MONTH(A46)&lt;&gt;MONTH(A47),COUNTIF(C$23:F46,"&lt;&gt;")+COUNTIF(H$23:H46,"&lt;&gt;")-SUM(O$23:O45),"")</f>
        <v/>
      </c>
      <c r="P46" s="38" t="str">
        <f>IF(MONTH(A46)&lt;&gt;MONTH(A47),COUNTIF(J$23:J46,"&lt;&gt;")-COUNTBLANK(J$23:J46)-SUM(P$23:P45),"")</f>
        <v/>
      </c>
    </row>
    <row r="47" spans="1:16" x14ac:dyDescent="0.25">
      <c r="A47" s="4">
        <f t="shared" si="6"/>
        <v>46317</v>
      </c>
      <c r="B47" s="1" t="str">
        <f t="shared" si="1"/>
        <v>Thursday</v>
      </c>
      <c r="I47" s="7" t="str">
        <f t="shared" si="4"/>
        <v/>
      </c>
      <c r="J47" s="2" t="str">
        <f t="shared" si="2"/>
        <v/>
      </c>
      <c r="K47" s="20" t="str" cm="1">
        <f t="array" ref="K47">IF(E47&lt;&gt;"",($A47-(_xlfn.XLOOKUP(TRUE,E$1:E46&lt;&gt;"",$A$1:$A46,,,-1)))/7,IF(F47&lt;&gt;"",($A47-(_xlfn.XLOOKUP(TRUE,F$1:F46&lt;&gt;"",$A$1:$A46,,,-1)))/7,IF(G47&lt;&gt;"",($A47-(_xlfn.XLOOKUP(TRUE,G$1:G46&lt;&gt;"",$A$1:$A46,,,-1)))/7,"")))</f>
        <v/>
      </c>
      <c r="L47" s="43" t="str" cm="1">
        <f t="array" ref="L47">IF(H47&lt;&gt;"",($A47-(_xlfn.XLOOKUP(TRUE,H$1:H46&lt;&gt;"",$A$1:$A46,,,-1)))/7,"")</f>
        <v/>
      </c>
      <c r="M47" s="51" t="str">
        <f t="shared" si="3"/>
        <v/>
      </c>
      <c r="N47" s="6" t="str">
        <f t="shared" si="5"/>
        <v/>
      </c>
      <c r="O47" s="38" t="str">
        <f>IF(MONTH(A47)&lt;&gt;MONTH(A48),COUNTIF(C$23:F47,"&lt;&gt;")+COUNTIF(H$23:H47,"&lt;&gt;")-SUM(O$23:O46),"")</f>
        <v/>
      </c>
      <c r="P47" s="38" t="str">
        <f>IF(MONTH(A47)&lt;&gt;MONTH(A48),COUNTIF(J$23:J47,"&lt;&gt;")-COUNTBLANK(J$23:J47)-SUM(P$23:P46),"")</f>
        <v/>
      </c>
    </row>
    <row r="48" spans="1:16" x14ac:dyDescent="0.25">
      <c r="A48" s="4">
        <f t="shared" si="6"/>
        <v>46324</v>
      </c>
      <c r="B48" s="1" t="str">
        <f t="shared" si="1"/>
        <v>Thursday</v>
      </c>
      <c r="D48" s="2" t="s">
        <v>1</v>
      </c>
      <c r="H48" s="23" t="s">
        <v>3</v>
      </c>
      <c r="I48" s="7" t="str">
        <f t="shared" si="4"/>
        <v xml:space="preserve">Planning &amp; Highways (Planning only), followed by </v>
      </c>
      <c r="J48" s="2" t="str">
        <f t="shared" si="2"/>
        <v>F&amp;GP</v>
      </c>
      <c r="K48" s="20" t="str" cm="1">
        <f t="array" ref="K48">IF(E48&lt;&gt;"",($A48-(_xlfn.XLOOKUP(TRUE,E$1:E47&lt;&gt;"",$A$1:$A47,,,-1)))/7,IF(F48&lt;&gt;"",($A48-(_xlfn.XLOOKUP(TRUE,F$1:F47&lt;&gt;"",$A$1:$A47,,,-1)))/7,IF(G48&lt;&gt;"",($A48-(_xlfn.XLOOKUP(TRUE,G$1:G47&lt;&gt;"",$A$1:$A47,,,-1)))/7,"")))</f>
        <v/>
      </c>
      <c r="L48" s="43" cm="1">
        <f t="array" ref="L48">IF(H48&lt;&gt;"",($A48-(_xlfn.XLOOKUP(TRUE,H$1:H47&lt;&gt;"",$A$1:$A47,,,-1)))/7,"")</f>
        <v>3</v>
      </c>
      <c r="M48" s="51" t="str">
        <f t="shared" si="3"/>
        <v/>
      </c>
      <c r="N48" s="6" t="str">
        <f t="shared" si="5"/>
        <v>October</v>
      </c>
      <c r="O48" s="38">
        <f>IF(MONTH(A48)&lt;&gt;MONTH(A49),COUNTIF(C$23:F48,"&lt;&gt;")+COUNTIF(H$23:H48,"&lt;&gt;")-SUM(O$23:O47),"")</f>
        <v>4</v>
      </c>
      <c r="P48" s="38">
        <f>IF(MONTH(A48)&lt;&gt;MONTH(A49),COUNTIF(J$23:J48,"&lt;&gt;")-COUNTBLANK(J$23:J48)-SUM(P$23:P47),"")</f>
        <v>3</v>
      </c>
    </row>
    <row r="49" spans="1:16" x14ac:dyDescent="0.25">
      <c r="A49" s="4">
        <f t="shared" si="6"/>
        <v>46331</v>
      </c>
      <c r="B49" s="1" t="str">
        <f t="shared" si="1"/>
        <v>Thursday</v>
      </c>
      <c r="I49" s="7" t="str">
        <f t="shared" si="4"/>
        <v/>
      </c>
      <c r="J49" s="2" t="str">
        <f t="shared" si="2"/>
        <v/>
      </c>
      <c r="K49" s="20" t="str" cm="1">
        <f t="array" ref="K49">IF(E49&lt;&gt;"",($A49-(_xlfn.XLOOKUP(TRUE,E$1:E48&lt;&gt;"",$A$1:$A48,,,-1)))/7,IF(F49&lt;&gt;"",($A49-(_xlfn.XLOOKUP(TRUE,F$1:F48&lt;&gt;"",$A$1:$A48,,,-1)))/7,IF(G49&lt;&gt;"",($A49-(_xlfn.XLOOKUP(TRUE,G$1:G48&lt;&gt;"",$A$1:$A48,,,-1)))/7,"")))</f>
        <v/>
      </c>
      <c r="L49" s="43" t="str" cm="1">
        <f t="array" ref="L49">IF(H49&lt;&gt;"",($A49-(_xlfn.XLOOKUP(TRUE,H$1:H48&lt;&gt;"",$A$1:$A48,,,-1)))/7,"")</f>
        <v/>
      </c>
      <c r="M49" s="51" t="str">
        <f t="shared" si="3"/>
        <v/>
      </c>
      <c r="N49" s="6" t="str">
        <f t="shared" si="5"/>
        <v/>
      </c>
      <c r="O49" s="38" t="str">
        <f>IF(MONTH(A49)&lt;&gt;MONTH(A50),COUNTIF(C$23:F49,"&lt;&gt;")+COUNTIF(H$23:H49,"&lt;&gt;")-SUM(O$23:O48),"")</f>
        <v/>
      </c>
      <c r="P49" s="38" t="str">
        <f>IF(MONTH(A49)&lt;&gt;MONTH(A50),COUNTIF(J$23:J49,"&lt;&gt;")-COUNTBLANK(J$23:J49)-SUM(P$23:P48),"")</f>
        <v/>
      </c>
    </row>
    <row r="50" spans="1:16" x14ac:dyDescent="0.25">
      <c r="A50" s="4">
        <f t="shared" si="6"/>
        <v>46338</v>
      </c>
      <c r="B50" s="1" t="str">
        <f t="shared" si="1"/>
        <v>Thursday</v>
      </c>
      <c r="C50" s="2" t="s">
        <v>0</v>
      </c>
      <c r="I50" s="7" t="str">
        <f t="shared" si="4"/>
        <v/>
      </c>
      <c r="J50" s="2" t="str">
        <f t="shared" si="2"/>
        <v>Full</v>
      </c>
      <c r="K50" s="20" t="str" cm="1">
        <f t="array" ref="K50">IF(E50&lt;&gt;"",($A50-(_xlfn.XLOOKUP(TRUE,E$1:E49&lt;&gt;"",$A$1:$A49,,,-1)))/7,IF(F50&lt;&gt;"",($A50-(_xlfn.XLOOKUP(TRUE,F$1:F49&lt;&gt;"",$A$1:$A49,,,-1)))/7,IF(G50&lt;&gt;"",($A50-(_xlfn.XLOOKUP(TRUE,G$1:G49&lt;&gt;"",$A$1:$A49,,,-1)))/7,"")))</f>
        <v/>
      </c>
      <c r="L50" s="43" t="str" cm="1">
        <f t="array" ref="L50">IF(H50&lt;&gt;"",($A50-(_xlfn.XLOOKUP(TRUE,H$1:H49&lt;&gt;"",$A$1:$A49,,,-1)))/7,"")</f>
        <v/>
      </c>
      <c r="M50" s="51" t="str">
        <f t="shared" si="3"/>
        <v>Y</v>
      </c>
      <c r="N50" s="6" t="str">
        <f t="shared" si="5"/>
        <v/>
      </c>
      <c r="O50" s="38" t="str">
        <f>IF(MONTH(A50)&lt;&gt;MONTH(A51),COUNTIF(C$23:F50,"&lt;&gt;")+COUNTIF(H$23:H50,"&lt;&gt;")-SUM(O$23:O49),"")</f>
        <v/>
      </c>
      <c r="P50" s="38" t="str">
        <f>IF(MONTH(A50)&lt;&gt;MONTH(A51),COUNTIF(J$23:J50,"&lt;&gt;")-COUNTBLANK(J$23:J50)-SUM(P$23:P49),"")</f>
        <v/>
      </c>
    </row>
    <row r="51" spans="1:16" x14ac:dyDescent="0.25">
      <c r="A51" s="4">
        <f t="shared" si="6"/>
        <v>46345</v>
      </c>
      <c r="B51" s="1" t="str">
        <f t="shared" si="1"/>
        <v>Thursday</v>
      </c>
      <c r="E51" s="2" t="s">
        <v>2</v>
      </c>
      <c r="H51" s="23" t="s">
        <v>3</v>
      </c>
      <c r="I51" s="7" t="str">
        <f t="shared" si="4"/>
        <v xml:space="preserve">Planning &amp; Highways (Planning only), followed by </v>
      </c>
      <c r="J51" s="2" t="str">
        <f t="shared" si="2"/>
        <v>Community</v>
      </c>
      <c r="K51" s="20" cm="1">
        <f t="array" ref="K51">IF(E51&lt;&gt;"",($A51-(_xlfn.XLOOKUP(TRUE,E$1:E50&lt;&gt;"",$A$1:$A50,,,-1)))/7,IF(F51&lt;&gt;"",($A51-(_xlfn.XLOOKUP(TRUE,F$1:F50&lt;&gt;"",$A$1:$A50,,,-1)))/7,IF(G51&lt;&gt;"",($A51-(_xlfn.XLOOKUP(TRUE,G$1:G50&lt;&gt;"",$A$1:$A50,,,-1)))/7,"")))</f>
        <v>11</v>
      </c>
      <c r="L51" s="43" cm="1">
        <f t="array" ref="L51">IF(H51&lt;&gt;"",($A51-(_xlfn.XLOOKUP(TRUE,H$1:H50&lt;&gt;"",$A$1:$A50,,,-1)))/7,"")</f>
        <v>3</v>
      </c>
      <c r="M51" s="51" t="str">
        <f t="shared" si="3"/>
        <v/>
      </c>
      <c r="N51" s="6" t="str">
        <f t="shared" si="5"/>
        <v/>
      </c>
      <c r="O51" s="38" t="str">
        <f>IF(MONTH(A51)&lt;&gt;MONTH(A52),COUNTIF(C$23:F51,"&lt;&gt;")+COUNTIF(H$23:H51,"&lt;&gt;")-SUM(O$23:O50),"")</f>
        <v/>
      </c>
      <c r="P51" s="38" t="str">
        <f>IF(MONTH(A51)&lt;&gt;MONTH(A52),COUNTIF(J$23:J51,"&lt;&gt;")-COUNTBLANK(J$23:J51)-SUM(P$23:P50),"")</f>
        <v/>
      </c>
    </row>
    <row r="52" spans="1:16" x14ac:dyDescent="0.25">
      <c r="A52" s="4">
        <f t="shared" si="6"/>
        <v>46352</v>
      </c>
      <c r="B52" s="1" t="str">
        <f t="shared" si="1"/>
        <v>Thursday</v>
      </c>
      <c r="D52" s="2" t="s">
        <v>46</v>
      </c>
      <c r="I52" s="7" t="str">
        <f t="shared" si="4"/>
        <v/>
      </c>
      <c r="J52" s="2" t="str">
        <f t="shared" si="2"/>
        <v>F&amp;GP (Draft Budget)</v>
      </c>
      <c r="K52" s="20" t="str" cm="1">
        <f t="array" ref="K52">IF(E52&lt;&gt;"",($A52-(_xlfn.XLOOKUP(TRUE,E$1:E51&lt;&gt;"",$A$1:$A51,,,-1)))/7,IF(F52&lt;&gt;"",($A52-(_xlfn.XLOOKUP(TRUE,F$1:F51&lt;&gt;"",$A$1:$A51,,,-1)))/7,IF(G52&lt;&gt;"",($A52-(_xlfn.XLOOKUP(TRUE,G$1:G51&lt;&gt;"",$A$1:$A51,,,-1)))/7,"")))</f>
        <v/>
      </c>
      <c r="L52" s="43" t="str" cm="1">
        <f t="array" ref="L52">IF(H52&lt;&gt;"",($A52-(_xlfn.XLOOKUP(TRUE,H$1:H51&lt;&gt;"",$A$1:$A51,,,-1)))/7,"")</f>
        <v/>
      </c>
      <c r="M52" s="51" t="str">
        <f t="shared" si="3"/>
        <v/>
      </c>
      <c r="N52" s="6" t="str">
        <f t="shared" si="5"/>
        <v>November</v>
      </c>
      <c r="O52" s="38">
        <f>IF(MONTH(A52)&lt;&gt;MONTH(A53),COUNTIF(C$23:F52,"&lt;&gt;")+COUNTIF(H$23:H52,"&lt;&gt;")-SUM(O$23:O51),"")</f>
        <v>4</v>
      </c>
      <c r="P52" s="38">
        <f>IF(MONTH(A52)&lt;&gt;MONTH(A53),COUNTIF(J$23:J52,"&lt;&gt;")-COUNTBLANK(J$23:J52)-SUM(P$23:P51),"")</f>
        <v>3</v>
      </c>
    </row>
    <row r="53" spans="1:16" x14ac:dyDescent="0.25">
      <c r="A53" s="4">
        <f t="shared" si="6"/>
        <v>46359</v>
      </c>
      <c r="B53" s="1" t="str">
        <f t="shared" si="1"/>
        <v>Thursday</v>
      </c>
      <c r="I53" s="7" t="str">
        <f t="shared" si="4"/>
        <v/>
      </c>
      <c r="J53" s="2" t="str">
        <f t="shared" si="2"/>
        <v/>
      </c>
      <c r="K53" s="20" t="str" cm="1">
        <f t="array" ref="K53">IF(E53&lt;&gt;"",($A53-(_xlfn.XLOOKUP(TRUE,E$1:E52&lt;&gt;"",$A$1:$A52,,,-1)))/7,IF(F53&lt;&gt;"",($A53-(_xlfn.XLOOKUP(TRUE,F$1:F52&lt;&gt;"",$A$1:$A52,,,-1)))/7,IF(G53&lt;&gt;"",($A53-(_xlfn.XLOOKUP(TRUE,G$1:G52&lt;&gt;"",$A$1:$A52,,,-1)))/7,"")))</f>
        <v/>
      </c>
      <c r="L53" s="43" t="str" cm="1">
        <f t="array" ref="L53">IF(H53&lt;&gt;"",($A53-(_xlfn.XLOOKUP(TRUE,H$1:H52&lt;&gt;"",$A$1:$A52,,,-1)))/7,"")</f>
        <v/>
      </c>
      <c r="M53" s="51" t="str">
        <f t="shared" si="3"/>
        <v/>
      </c>
      <c r="N53" s="6" t="str">
        <f t="shared" si="5"/>
        <v/>
      </c>
      <c r="O53" s="38" t="str">
        <f>IF(MONTH(A53)&lt;&gt;MONTH(A54),COUNTIF(C$23:F53,"&lt;&gt;")+COUNTIF(H$23:H53,"&lt;&gt;")-SUM(O$23:O52),"")</f>
        <v/>
      </c>
      <c r="P53" s="38" t="str">
        <f>IF(MONTH(A53)&lt;&gt;MONTH(A54),COUNTIF(J$23:J53,"&lt;&gt;")-COUNTBLANK(J$23:J53)-SUM(P$23:P52),"")</f>
        <v/>
      </c>
    </row>
    <row r="54" spans="1:16" x14ac:dyDescent="0.25">
      <c r="A54" s="4">
        <f t="shared" si="6"/>
        <v>46366</v>
      </c>
      <c r="B54" s="1" t="str">
        <f t="shared" si="1"/>
        <v>Thursday</v>
      </c>
      <c r="G54" s="2" t="s">
        <v>17</v>
      </c>
      <c r="H54" s="23" t="s">
        <v>3</v>
      </c>
      <c r="I54" s="7" t="str">
        <f t="shared" si="4"/>
        <v/>
      </c>
      <c r="J54" s="2" t="str">
        <f t="shared" si="2"/>
        <v>Planning &amp; Highways (Both)</v>
      </c>
      <c r="K54" s="20" cm="1">
        <f t="array" ref="K54">IF(E54&lt;&gt;"",($A54-(_xlfn.XLOOKUP(TRUE,E$1:E53&lt;&gt;"",$A$1:$A53,,,-1)))/7,IF(F54&lt;&gt;"",($A54-(_xlfn.XLOOKUP(TRUE,F$1:F53&lt;&gt;"",$A$1:$A53,,,-1)))/7,IF(G54&lt;&gt;"",($A54-(_xlfn.XLOOKUP(TRUE,G$1:G53&lt;&gt;"",$A$1:$A53,,,-1)))/7,"")))</f>
        <v>12</v>
      </c>
      <c r="L54" s="43" cm="1">
        <f t="array" ref="L54">IF(H54&lt;&gt;"",($A54-(_xlfn.XLOOKUP(TRUE,H$1:H53&lt;&gt;"",$A$1:$A53,,,-1)))/7,"")</f>
        <v>3</v>
      </c>
      <c r="M54" s="51" t="str">
        <f t="shared" si="3"/>
        <v/>
      </c>
      <c r="N54" s="6" t="str">
        <f t="shared" si="5"/>
        <v/>
      </c>
      <c r="O54" s="38" t="str">
        <f>IF(MONTH(A54)&lt;&gt;MONTH(A55),COUNTIF(C$23:F54,"&lt;&gt;")+COUNTIF(H$23:H54,"&lt;&gt;")-SUM(O$23:O53),"")</f>
        <v/>
      </c>
      <c r="P54" s="38" t="str">
        <f>IF(MONTH(A54)&lt;&gt;MONTH(A55),COUNTIF(J$23:J54,"&lt;&gt;")-COUNTBLANK(J$23:J54)-SUM(P$23:P53),"")</f>
        <v/>
      </c>
    </row>
    <row r="55" spans="1:16" x14ac:dyDescent="0.25">
      <c r="A55" s="4">
        <f t="shared" si="6"/>
        <v>46373</v>
      </c>
      <c r="B55" s="1" t="str">
        <f t="shared" si="1"/>
        <v>Thursday</v>
      </c>
      <c r="I55" s="7" t="str">
        <f t="shared" si="4"/>
        <v/>
      </c>
      <c r="J55" s="2" t="str">
        <f t="shared" si="2"/>
        <v/>
      </c>
      <c r="K55" s="20" t="str" cm="1">
        <f t="array" ref="K55">IF(E55&lt;&gt;"",($A55-(_xlfn.XLOOKUP(TRUE,E$1:E54&lt;&gt;"",$A$1:$A54,,,-1)))/7,IF(F55&lt;&gt;"",($A55-(_xlfn.XLOOKUP(TRUE,F$1:F54&lt;&gt;"",$A$1:$A54,,,-1)))/7,IF(G55&lt;&gt;"",($A55-(_xlfn.XLOOKUP(TRUE,G$1:G54&lt;&gt;"",$A$1:$A54,,,-1)))/7,"")))</f>
        <v/>
      </c>
      <c r="L55" s="43" t="str" cm="1">
        <f t="array" ref="L55">IF(H55&lt;&gt;"",($A55-(_xlfn.XLOOKUP(TRUE,H$1:H54&lt;&gt;"",$A$1:$A54,,,-1)))/7,"")</f>
        <v/>
      </c>
      <c r="M55" s="51" t="str">
        <f t="shared" ref="M55:M74" si="7">IF(C55="","",IF(AND(DAY(A55)&gt;8,DAY(A55)&lt;16),"Y","N"))</f>
        <v/>
      </c>
      <c r="N55" s="6" t="str">
        <f t="shared" si="5"/>
        <v/>
      </c>
      <c r="O55" s="38" t="str">
        <f>IF(MONTH(A55)&lt;&gt;MONTH(A56),COUNTIF(C$23:F55,"&lt;&gt;")+COUNTIF(H$23:H55,"&lt;&gt;")-SUM(O$23:O54),"")</f>
        <v/>
      </c>
      <c r="P55" s="38" t="str">
        <f>IF(MONTH(A55)&lt;&gt;MONTH(A56),COUNTIF(J$23:J55,"&lt;&gt;")-COUNTBLANK(J$23:J55)-SUM(P$23:P54),"")</f>
        <v/>
      </c>
    </row>
    <row r="56" spans="1:16" x14ac:dyDescent="0.25">
      <c r="A56" s="4">
        <f t="shared" si="6"/>
        <v>46380</v>
      </c>
      <c r="B56" s="1" t="str">
        <f t="shared" si="1"/>
        <v>Thursday</v>
      </c>
      <c r="I56" s="7" t="str">
        <f t="shared" si="4"/>
        <v/>
      </c>
      <c r="J56" s="2" t="str">
        <f t="shared" si="2"/>
        <v/>
      </c>
      <c r="K56" s="20" t="str" cm="1">
        <f t="array" ref="K56">IF(E56&lt;&gt;"",($A56-(_xlfn.XLOOKUP(TRUE,E$1:E55&lt;&gt;"",$A$1:$A55,,,-1)))/7,IF(F56&lt;&gt;"",($A56-(_xlfn.XLOOKUP(TRUE,F$1:F55&lt;&gt;"",$A$1:$A55,,,-1)))/7,IF(G56&lt;&gt;"",($A56-(_xlfn.XLOOKUP(TRUE,G$1:G55&lt;&gt;"",$A$1:$A55,,,-1)))/7,"")))</f>
        <v/>
      </c>
      <c r="L56" s="43" t="str" cm="1">
        <f t="array" ref="L56">IF(H56&lt;&gt;"",($A56-(_xlfn.XLOOKUP(TRUE,H$1:H55&lt;&gt;"",$A$1:$A55,,,-1)))/7,"")</f>
        <v/>
      </c>
      <c r="M56" s="51" t="str">
        <f t="shared" si="7"/>
        <v/>
      </c>
      <c r="N56" s="6" t="str">
        <f t="shared" ref="N56:N74" si="8">IF(MONTH(A56)&lt;&gt;MONTH(A57),TEXT(A56,"mmmm"),"")</f>
        <v/>
      </c>
      <c r="O56" s="38" t="str">
        <f>IF(MONTH(A56)&lt;&gt;MONTH(A57),COUNTIF(C$23:F56,"&lt;&gt;")+COUNTIF(H$23:H56,"&lt;&gt;")-SUM(O$23:O55),"")</f>
        <v/>
      </c>
      <c r="P56" s="38" t="str">
        <f>IF(MONTH(A56)&lt;&gt;MONTH(A57),COUNTIF(J$23:J56,"&lt;&gt;")-COUNTBLANK(J$23:J56)-SUM(P$23:P55),"")</f>
        <v/>
      </c>
    </row>
    <row r="57" spans="1:16" x14ac:dyDescent="0.25">
      <c r="A57" s="4">
        <f t="shared" si="6"/>
        <v>46387</v>
      </c>
      <c r="B57" s="1" t="str">
        <f t="shared" si="1"/>
        <v>Thursday</v>
      </c>
      <c r="I57" s="7" t="str">
        <f t="shared" si="4"/>
        <v/>
      </c>
      <c r="J57" s="2" t="str">
        <f t="shared" si="2"/>
        <v/>
      </c>
      <c r="K57" s="20" t="str" cm="1">
        <f t="array" ref="K57">IF(E57&lt;&gt;"",($A57-(_xlfn.XLOOKUP(TRUE,E$1:E56&lt;&gt;"",$A$1:$A56,,,-1)))/7,IF(F57&lt;&gt;"",($A57-(_xlfn.XLOOKUP(TRUE,F$1:F56&lt;&gt;"",$A$1:$A56,,,-1)))/7,IF(G57&lt;&gt;"",($A57-(_xlfn.XLOOKUP(TRUE,G$1:G56&lt;&gt;"",$A$1:$A56,,,-1)))/7,"")))</f>
        <v/>
      </c>
      <c r="L57" s="43" t="str" cm="1">
        <f t="array" ref="L57">IF(H57&lt;&gt;"",($A57-(_xlfn.XLOOKUP(TRUE,H$1:H56&lt;&gt;"",$A$1:$A56,,,-1)))/7,"")</f>
        <v/>
      </c>
      <c r="M57" s="51" t="str">
        <f t="shared" si="7"/>
        <v/>
      </c>
      <c r="N57" s="6" t="str">
        <f t="shared" si="8"/>
        <v>December</v>
      </c>
      <c r="O57" s="38">
        <f>IF(MONTH(A57)&lt;&gt;MONTH(A58),COUNTIF(C$23:F57,"&lt;&gt;")+COUNTIF(H$23:H57,"&lt;&gt;")-SUM(O$23:O56),"")</f>
        <v>1</v>
      </c>
      <c r="P57" s="38">
        <f>IF(MONTH(A57)&lt;&gt;MONTH(A58),COUNTIF(J$23:J57,"&lt;&gt;")-COUNTBLANK(J$23:J57)-SUM(P$23:P56),"")</f>
        <v>1</v>
      </c>
    </row>
    <row r="58" spans="1:16" x14ac:dyDescent="0.25">
      <c r="A58" s="4">
        <f t="shared" si="6"/>
        <v>46394</v>
      </c>
      <c r="B58" s="1" t="str">
        <f t="shared" si="1"/>
        <v>Thursday</v>
      </c>
      <c r="D58" s="2" t="s">
        <v>47</v>
      </c>
      <c r="H58" s="23" t="s">
        <v>3</v>
      </c>
      <c r="I58" s="7" t="str">
        <f t="shared" si="4"/>
        <v xml:space="preserve">Planning &amp; Highways (Planning only), followed by </v>
      </c>
      <c r="J58" s="2" t="str">
        <f t="shared" si="2"/>
        <v>F&amp;GP (Finalise Budget)</v>
      </c>
      <c r="K58" s="20" t="str" cm="1">
        <f t="array" ref="K58">IF(E58&lt;&gt;"",($A58-(_xlfn.XLOOKUP(TRUE,E$1:E57&lt;&gt;"",$A$1:$A57,,,-1)))/7,IF(F58&lt;&gt;"",($A58-(_xlfn.XLOOKUP(TRUE,F$1:F57&lt;&gt;"",$A$1:$A57,,,-1)))/7,IF(G58&lt;&gt;"",($A58-(_xlfn.XLOOKUP(TRUE,G$1:G57&lt;&gt;"",$A$1:$A57,,,-1)))/7,"")))</f>
        <v/>
      </c>
      <c r="L58" s="43" cm="1">
        <f t="array" ref="L58">IF(H58&lt;&gt;"",($A58-(_xlfn.XLOOKUP(TRUE,H$1:H57&lt;&gt;"",$A$1:$A57,,,-1)))/7,"")</f>
        <v>4</v>
      </c>
      <c r="M58" s="51" t="str">
        <f t="shared" si="7"/>
        <v/>
      </c>
      <c r="N58" s="6" t="str">
        <f t="shared" si="8"/>
        <v/>
      </c>
      <c r="O58" s="38" t="str">
        <f>IF(MONTH(A58)&lt;&gt;MONTH(A59),COUNTIF(C$23:F58,"&lt;&gt;")+COUNTIF(H$23:H58,"&lt;&gt;")-SUM(O$23:O57),"")</f>
        <v/>
      </c>
      <c r="P58" s="38" t="str">
        <f>IF(MONTH(A58)&lt;&gt;MONTH(A59),COUNTIF(J$23:J58,"&lt;&gt;")-COUNTBLANK(J$23:J58)-SUM(P$23:P57),"")</f>
        <v/>
      </c>
    </row>
    <row r="59" spans="1:16" x14ac:dyDescent="0.25">
      <c r="A59" s="4">
        <f t="shared" si="6"/>
        <v>46401</v>
      </c>
      <c r="B59" s="1" t="str">
        <f t="shared" si="1"/>
        <v>Thursday</v>
      </c>
      <c r="C59" s="2" t="s">
        <v>45</v>
      </c>
      <c r="I59" s="7" t="str">
        <f t="shared" si="4"/>
        <v/>
      </c>
      <c r="J59" s="2" t="str">
        <f t="shared" si="2"/>
        <v>Full (Budget)</v>
      </c>
      <c r="K59" s="20" t="str" cm="1">
        <f t="array" ref="K59">IF(E59&lt;&gt;"",($A59-(_xlfn.XLOOKUP(TRUE,E$1:E58&lt;&gt;"",$A$1:$A58,,,-1)))/7,IF(F59&lt;&gt;"",($A59-(_xlfn.XLOOKUP(TRUE,F$1:F58&lt;&gt;"",$A$1:$A58,,,-1)))/7,IF(G59&lt;&gt;"",($A59-(_xlfn.XLOOKUP(TRUE,G$1:G58&lt;&gt;"",$A$1:$A58,,,-1)))/7,"")))</f>
        <v/>
      </c>
      <c r="L59" s="43" t="str" cm="1">
        <f t="array" ref="L59">IF(H59&lt;&gt;"",($A59-(_xlfn.XLOOKUP(TRUE,H$1:H58&lt;&gt;"",$A$1:$A58,,,-1)))/7,"")</f>
        <v/>
      </c>
      <c r="M59" s="51" t="str">
        <f t="shared" si="7"/>
        <v>Y</v>
      </c>
      <c r="N59" s="6" t="str">
        <f t="shared" si="8"/>
        <v/>
      </c>
      <c r="O59" s="38" t="str">
        <f>IF(MONTH(A59)&lt;&gt;MONTH(A60),COUNTIF(C$23:F59,"&lt;&gt;")+COUNTIF(H$23:H59,"&lt;&gt;")-SUM(O$23:O58),"")</f>
        <v/>
      </c>
      <c r="P59" s="38" t="str">
        <f>IF(MONTH(A59)&lt;&gt;MONTH(A60),COUNTIF(J$23:J59,"&lt;&gt;")-COUNTBLANK(J$23:J59)-SUM(P$23:P58),"")</f>
        <v/>
      </c>
    </row>
    <row r="60" spans="1:16" x14ac:dyDescent="0.25">
      <c r="A60" s="4">
        <f t="shared" si="6"/>
        <v>46408</v>
      </c>
      <c r="B60" s="1" t="str">
        <f t="shared" si="1"/>
        <v>Thursday</v>
      </c>
      <c r="I60" s="7" t="str">
        <f t="shared" si="4"/>
        <v/>
      </c>
      <c r="J60" s="2" t="str">
        <f t="shared" si="2"/>
        <v/>
      </c>
      <c r="K60" s="20" t="str" cm="1">
        <f t="array" ref="K60">IF(E60&lt;&gt;"",($A60-(_xlfn.XLOOKUP(TRUE,E$1:E59&lt;&gt;"",$A$1:$A59,,,-1)))/7,IF(F60&lt;&gt;"",($A60-(_xlfn.XLOOKUP(TRUE,F$1:F59&lt;&gt;"",$A$1:$A59,,,-1)))/7,IF(G60&lt;&gt;"",($A60-(_xlfn.XLOOKUP(TRUE,G$1:G59&lt;&gt;"",$A$1:$A59,,,-1)))/7,"")))</f>
        <v/>
      </c>
      <c r="L60" s="43" t="str" cm="1">
        <f t="array" ref="L60">IF(H60&lt;&gt;"",($A60-(_xlfn.XLOOKUP(TRUE,H$1:H59&lt;&gt;"",$A$1:$A59,,,-1)))/7,"")</f>
        <v/>
      </c>
      <c r="M60" s="51" t="str">
        <f t="shared" si="7"/>
        <v/>
      </c>
      <c r="N60" s="6" t="str">
        <f t="shared" si="8"/>
        <v/>
      </c>
      <c r="O60" s="38" t="str">
        <f>IF(MONTH(A60)&lt;&gt;MONTH(A61),COUNTIF(C$23:F60,"&lt;&gt;")+COUNTIF(H$23:H60,"&lt;&gt;")-SUM(O$23:O59),"")</f>
        <v/>
      </c>
      <c r="P60" s="38" t="str">
        <f>IF(MONTH(A60)&lt;&gt;MONTH(A61),COUNTIF(J$23:J60,"&lt;&gt;")-COUNTBLANK(J$23:J60)-SUM(P$23:P59),"")</f>
        <v/>
      </c>
    </row>
    <row r="61" spans="1:16" x14ac:dyDescent="0.25">
      <c r="A61" s="4">
        <f t="shared" si="6"/>
        <v>46415</v>
      </c>
      <c r="B61" s="1" t="str">
        <f t="shared" si="1"/>
        <v>Thursday</v>
      </c>
      <c r="F61" s="2" t="s">
        <v>27</v>
      </c>
      <c r="H61" s="23" t="s">
        <v>3</v>
      </c>
      <c r="I61" s="7" t="str">
        <f t="shared" si="4"/>
        <v xml:space="preserve">Planning &amp; Highways (Planning only), followed by </v>
      </c>
      <c r="J61" s="2" t="str">
        <f t="shared" si="2"/>
        <v>Estate Management</v>
      </c>
      <c r="K61" s="20" cm="1">
        <f t="array" ref="K61">IF(E61&lt;&gt;"",($A61-(_xlfn.XLOOKUP(TRUE,E$1:E60&lt;&gt;"",$A$1:$A60,,,-1)))/7,IF(F61&lt;&gt;"",($A61-(_xlfn.XLOOKUP(TRUE,F$1:F60&lt;&gt;"",$A$1:$A60,,,-1)))/7,IF(G61&lt;&gt;"",($A61-(_xlfn.XLOOKUP(TRUE,G$1:G60&lt;&gt;"",$A$1:$A60,,,-1)))/7,"")))</f>
        <v>15</v>
      </c>
      <c r="L61" s="43" cm="1">
        <f t="array" ref="L61">IF(H61&lt;&gt;"",($A61-(_xlfn.XLOOKUP(TRUE,H$1:H60&lt;&gt;"",$A$1:$A60,,,-1)))/7,"")</f>
        <v>3</v>
      </c>
      <c r="M61" s="51" t="str">
        <f t="shared" si="7"/>
        <v/>
      </c>
      <c r="N61" s="6" t="str">
        <f t="shared" si="8"/>
        <v>January</v>
      </c>
      <c r="O61" s="38">
        <f>IF(MONTH(A61)&lt;&gt;MONTH(A62),COUNTIF(C$23:F61,"&lt;&gt;")+COUNTIF(H$23:H61,"&lt;&gt;")-SUM(O$23:O60),"")</f>
        <v>5</v>
      </c>
      <c r="P61" s="38">
        <f>IF(MONTH(A61)&lt;&gt;MONTH(A62),COUNTIF(J$23:J61,"&lt;&gt;")-COUNTBLANK(J$23:J61)-SUM(P$23:P60),"")</f>
        <v>3</v>
      </c>
    </row>
    <row r="62" spans="1:16" x14ac:dyDescent="0.25">
      <c r="A62" s="4">
        <f t="shared" si="6"/>
        <v>46422</v>
      </c>
      <c r="B62" s="1" t="str">
        <f t="shared" si="1"/>
        <v>Thursday</v>
      </c>
      <c r="I62" s="7" t="str">
        <f t="shared" si="4"/>
        <v/>
      </c>
      <c r="J62" s="2" t="str">
        <f t="shared" si="2"/>
        <v/>
      </c>
      <c r="K62" s="20" t="str" cm="1">
        <f t="array" ref="K62">IF(E62&lt;&gt;"",($A62-(_xlfn.XLOOKUP(TRUE,E$1:E61&lt;&gt;"",$A$1:$A61,,,-1)))/7,IF(F62&lt;&gt;"",($A62-(_xlfn.XLOOKUP(TRUE,F$1:F61&lt;&gt;"",$A$1:$A61,,,-1)))/7,IF(G62&lt;&gt;"",($A62-(_xlfn.XLOOKUP(TRUE,G$1:G61&lt;&gt;"",$A$1:$A61,,,-1)))/7,"")))</f>
        <v/>
      </c>
      <c r="L62" s="43" t="str" cm="1">
        <f t="array" ref="L62">IF(H62&lt;&gt;"",($A62-(_xlfn.XLOOKUP(TRUE,H$1:H61&lt;&gt;"",$A$1:$A61,,,-1)))/7,"")</f>
        <v/>
      </c>
      <c r="M62" s="51" t="str">
        <f t="shared" si="7"/>
        <v/>
      </c>
      <c r="N62" s="6" t="str">
        <f t="shared" si="8"/>
        <v/>
      </c>
      <c r="O62" s="38" t="str">
        <f>IF(MONTH(A62)&lt;&gt;MONTH(A63),COUNTIF(C$23:F62,"&lt;&gt;")+COUNTIF(H$23:H62,"&lt;&gt;")-SUM(O$23:O61),"")</f>
        <v/>
      </c>
      <c r="P62" s="38" t="str">
        <f>IF(MONTH(A62)&lt;&gt;MONTH(A63),COUNTIF(J$23:J62,"&lt;&gt;")-COUNTBLANK(J$23:J62)-SUM(P$23:P61),"")</f>
        <v/>
      </c>
    </row>
    <row r="63" spans="1:16" x14ac:dyDescent="0.25">
      <c r="A63" s="4">
        <f t="shared" si="6"/>
        <v>46429</v>
      </c>
      <c r="B63" s="1" t="str">
        <f t="shared" si="1"/>
        <v>Thursday</v>
      </c>
      <c r="I63" s="7" t="str">
        <f t="shared" si="4"/>
        <v/>
      </c>
      <c r="J63" s="2" t="str">
        <f t="shared" si="2"/>
        <v/>
      </c>
      <c r="K63" s="20" t="str" cm="1">
        <f t="array" ref="K63">IF(E63&lt;&gt;"",($A63-(_xlfn.XLOOKUP(TRUE,E$1:E62&lt;&gt;"",$A$1:$A62,,,-1)))/7,IF(F63&lt;&gt;"",($A63-(_xlfn.XLOOKUP(TRUE,F$1:F62&lt;&gt;"",$A$1:$A62,,,-1)))/7,IF(G63&lt;&gt;"",($A63-(_xlfn.XLOOKUP(TRUE,G$1:G62&lt;&gt;"",$A$1:$A62,,,-1)))/7,"")))</f>
        <v/>
      </c>
      <c r="L63" s="43" t="str" cm="1">
        <f t="array" ref="L63">IF(H63&lt;&gt;"",($A63-(_xlfn.XLOOKUP(TRUE,H$1:H62&lt;&gt;"",$A$1:$A62,,,-1)))/7,"")</f>
        <v/>
      </c>
      <c r="M63" s="51" t="str">
        <f t="shared" si="7"/>
        <v/>
      </c>
      <c r="N63" s="6" t="str">
        <f t="shared" si="8"/>
        <v/>
      </c>
      <c r="O63" s="38" t="str">
        <f>IF(MONTH(A63)&lt;&gt;MONTH(A64),COUNTIF(C$23:F63,"&lt;&gt;")+COUNTIF(H$23:H63,"&lt;&gt;")-SUM(O$23:O62),"")</f>
        <v/>
      </c>
      <c r="P63" s="38" t="str">
        <f>IF(MONTH(A63)&lt;&gt;MONTH(A64),COUNTIF(J$23:J63,"&lt;&gt;")-COUNTBLANK(J$23:J63)-SUM(P$23:P62),"")</f>
        <v/>
      </c>
    </row>
    <row r="64" spans="1:16" x14ac:dyDescent="0.25">
      <c r="A64" s="4">
        <f t="shared" si="6"/>
        <v>46436</v>
      </c>
      <c r="B64" s="1" t="str">
        <f t="shared" si="1"/>
        <v>Thursday</v>
      </c>
      <c r="H64" s="23" t="s">
        <v>3</v>
      </c>
      <c r="I64" s="7" t="str">
        <f t="shared" si="4"/>
        <v/>
      </c>
      <c r="J64" s="2" t="str">
        <f t="shared" si="2"/>
        <v>Planning &amp; Highways (Planning only)</v>
      </c>
      <c r="K64" s="20" t="str" cm="1">
        <f t="array" ref="K64">IF(E64&lt;&gt;"",($A64-(_xlfn.XLOOKUP(TRUE,E$1:E63&lt;&gt;"",$A$1:$A63,,,-1)))/7,IF(F64&lt;&gt;"",($A64-(_xlfn.XLOOKUP(TRUE,F$1:F63&lt;&gt;"",$A$1:$A63,,,-1)))/7,IF(G64&lt;&gt;"",($A64-(_xlfn.XLOOKUP(TRUE,G$1:G63&lt;&gt;"",$A$1:$A63,,,-1)))/7,"")))</f>
        <v/>
      </c>
      <c r="L64" s="43" cm="1">
        <f t="array" ref="L64">IF(H64&lt;&gt;"",($A64-(_xlfn.XLOOKUP(TRUE,H$1:H63&lt;&gt;"",$A$1:$A63,,,-1)))/7,"")</f>
        <v>3</v>
      </c>
      <c r="M64" s="51" t="str">
        <f t="shared" si="7"/>
        <v/>
      </c>
      <c r="N64" s="6" t="str">
        <f t="shared" si="8"/>
        <v/>
      </c>
      <c r="O64" s="38" t="str">
        <f>IF(MONTH(A64)&lt;&gt;MONTH(A65),COUNTIF(C$23:F64,"&lt;&gt;")+COUNTIF(H$23:H64,"&lt;&gt;")-SUM(O$23:O63),"")</f>
        <v/>
      </c>
      <c r="P64" s="38" t="str">
        <f>IF(MONTH(A64)&lt;&gt;MONTH(A65),COUNTIF(J$23:J64,"&lt;&gt;")-COUNTBLANK(J$23:J64)-SUM(P$23:P63),"")</f>
        <v/>
      </c>
    </row>
    <row r="65" spans="1:16" x14ac:dyDescent="0.25">
      <c r="A65" s="4">
        <f t="shared" si="6"/>
        <v>46443</v>
      </c>
      <c r="B65" s="1" t="str">
        <f t="shared" si="1"/>
        <v>Thursday</v>
      </c>
      <c r="D65" s="2" t="s">
        <v>1</v>
      </c>
      <c r="E65" s="2" t="s">
        <v>2</v>
      </c>
      <c r="I65" s="7" t="str">
        <f t="shared" si="4"/>
        <v xml:space="preserve">F&amp;GP followed by </v>
      </c>
      <c r="J65" s="2" t="str">
        <f>IF(G65&lt;&gt;"","Planning &amp; Highways (Both)",IF(AND(H65&lt;&gt;"",C65="",D65="",F65="",E65=""),"Planning &amp; Highways (Planning only)",IF(AND(D65="F&amp;GP",OR(E65="Community",F65="Estate Management",G65="Highways")),C65&amp;E65&amp;F65,C65&amp;D65&amp;E65&amp;F65)))</f>
        <v>Community</v>
      </c>
      <c r="K65" s="20" cm="1">
        <f t="array" ref="K65">IF(E65&lt;&gt;"",($A65-(_xlfn.XLOOKUP(TRUE,E$1:E64&lt;&gt;"",$A$1:$A64,,,-1)))/7,IF(F65&lt;&gt;"",($A65-(_xlfn.XLOOKUP(TRUE,F$1:F64&lt;&gt;"",$A$1:$A64,,,-1)))/7,IF(G65&lt;&gt;"",($A65-(_xlfn.XLOOKUP(TRUE,G$1:G64&lt;&gt;"",$A$1:$A64,,,-1)))/7,"")))</f>
        <v>14</v>
      </c>
      <c r="L65" s="43" t="str" cm="1">
        <f t="array" ref="L65">IF(H65&lt;&gt;"",($A65-(_xlfn.XLOOKUP(TRUE,H$1:H64&lt;&gt;"",$A$1:$A64,,,-1)))/7,"")</f>
        <v/>
      </c>
      <c r="M65" s="51" t="str">
        <f t="shared" si="7"/>
        <v/>
      </c>
      <c r="N65" s="6" t="str">
        <f t="shared" si="8"/>
        <v>February</v>
      </c>
      <c r="O65" s="38">
        <f>IF(MONTH(A65)&lt;&gt;MONTH(A66),COUNTIF(C$23:F65,"&lt;&gt;")+COUNTIF(H$23:H65,"&lt;&gt;")-SUM(O$23:O64),"")</f>
        <v>3</v>
      </c>
      <c r="P65" s="38">
        <f>IF(MONTH(A65)&lt;&gt;MONTH(A66),COUNTIF(J$23:J65,"&lt;&gt;")-COUNTBLANK(J$23:J65)-SUM(P$23:P64),"")</f>
        <v>2</v>
      </c>
    </row>
    <row r="66" spans="1:16" x14ac:dyDescent="0.25">
      <c r="A66" s="4">
        <f t="shared" si="6"/>
        <v>46450</v>
      </c>
      <c r="B66" s="1" t="str">
        <f t="shared" si="1"/>
        <v>Thursday</v>
      </c>
      <c r="I66" s="7" t="str">
        <f t="shared" si="4"/>
        <v/>
      </c>
      <c r="J66" s="2" t="str">
        <f t="shared" ref="J66:J74" si="9">IF(G66&lt;&gt;"","Planning &amp; Highways (Both)",IF(AND(H66&lt;&gt;"",C66="",D66="",F66="",E66=""),"Planning &amp; Highways (Planning only)",IF(AND(D66="F&amp;GP",OR(E66="Community",F66="Estate Management",G66="Highways")),C66&amp;E66&amp;F66,C66&amp;D66&amp;E66&amp;F66)))</f>
        <v/>
      </c>
      <c r="K66" s="20" t="str" cm="1">
        <f t="array" ref="K66">IF(E66&lt;&gt;"",($A66-(_xlfn.XLOOKUP(TRUE,E$1:E65&lt;&gt;"",$A$1:$A65,,,-1)))/7,IF(F66&lt;&gt;"",($A66-(_xlfn.XLOOKUP(TRUE,F$1:F65&lt;&gt;"",$A$1:$A65,,,-1)))/7,IF(G66&lt;&gt;"",($A66-(_xlfn.XLOOKUP(TRUE,G$1:G65&lt;&gt;"",$A$1:$A65,,,-1)))/7,"")))</f>
        <v/>
      </c>
      <c r="L66" s="43" t="str" cm="1">
        <f t="array" ref="L66">IF(H66&lt;&gt;"",($A66-(_xlfn.XLOOKUP(TRUE,H$1:H65&lt;&gt;"",$A$1:$A65,,,-1)))/7,"")</f>
        <v/>
      </c>
      <c r="M66" s="51" t="str">
        <f t="shared" si="7"/>
        <v/>
      </c>
      <c r="N66" s="6" t="str">
        <f t="shared" si="8"/>
        <v/>
      </c>
      <c r="O66" s="38" t="str">
        <f>IF(MONTH(A66)&lt;&gt;MONTH(A67),COUNTIF(C$23:F66,"&lt;&gt;")+COUNTIF(H$23:H66,"&lt;&gt;")-SUM(O$23:O65),"")</f>
        <v/>
      </c>
      <c r="P66" s="38" t="str">
        <f>IF(MONTH(A66)&lt;&gt;MONTH(A67),COUNTIF(J$23:J66,"&lt;&gt;")-COUNTBLANK(J$23:J66)-SUM(P$23:P65),"")</f>
        <v/>
      </c>
    </row>
    <row r="67" spans="1:16" x14ac:dyDescent="0.25">
      <c r="A67" s="4">
        <f t="shared" si="6"/>
        <v>46457</v>
      </c>
      <c r="B67" s="1" t="str">
        <f t="shared" si="1"/>
        <v>Thursday</v>
      </c>
      <c r="C67" s="2" t="s">
        <v>0</v>
      </c>
      <c r="H67" s="23" t="s">
        <v>3</v>
      </c>
      <c r="I67" s="7" t="str">
        <f t="shared" si="4"/>
        <v xml:space="preserve">Planning &amp; Highways (Planning only), followed by </v>
      </c>
      <c r="J67" s="2" t="str">
        <f t="shared" si="9"/>
        <v>Full</v>
      </c>
      <c r="K67" s="20" t="str" cm="1">
        <f t="array" ref="K67">IF(E67&lt;&gt;"",($A67-(_xlfn.XLOOKUP(TRUE,E$1:E66&lt;&gt;"",$A$1:$A66,,,-1)))/7,IF(F67&lt;&gt;"",($A67-(_xlfn.XLOOKUP(TRUE,F$1:F66&lt;&gt;"",$A$1:$A66,,,-1)))/7,IF(G67&lt;&gt;"",($A67-(_xlfn.XLOOKUP(TRUE,G$1:G66&lt;&gt;"",$A$1:$A66,,,-1)))/7,"")))</f>
        <v/>
      </c>
      <c r="L67" s="43" cm="1">
        <f t="array" ref="L67">IF(H67&lt;&gt;"",($A67-(_xlfn.XLOOKUP(TRUE,H$1:H66&lt;&gt;"",$A$1:$A66,,,-1)))/7,"")</f>
        <v>3</v>
      </c>
      <c r="M67" s="51" t="str">
        <f t="shared" si="7"/>
        <v>Y</v>
      </c>
      <c r="N67" s="6" t="str">
        <f t="shared" si="8"/>
        <v/>
      </c>
      <c r="O67" s="38" t="str">
        <f>IF(MONTH(A67)&lt;&gt;MONTH(A68),COUNTIF(C$23:F67,"&lt;&gt;")+COUNTIF(H$23:H67,"&lt;&gt;")-SUM(O$23:O66),"")</f>
        <v/>
      </c>
      <c r="P67" s="38" t="str">
        <f>IF(MONTH(A67)&lt;&gt;MONTH(A68),COUNTIF(J$23:J67,"&lt;&gt;")-COUNTBLANK(J$23:J67)-SUM(P$23:P66),"")</f>
        <v/>
      </c>
    </row>
    <row r="68" spans="1:16" x14ac:dyDescent="0.25">
      <c r="A68" s="4">
        <f t="shared" si="6"/>
        <v>46464</v>
      </c>
      <c r="B68" s="1" t="str">
        <f t="shared" si="1"/>
        <v>Thursday</v>
      </c>
      <c r="I68" s="7" t="str">
        <f t="shared" si="4"/>
        <v/>
      </c>
      <c r="J68" s="2" t="str">
        <f t="shared" si="9"/>
        <v/>
      </c>
      <c r="K68" s="20" t="str" cm="1">
        <f t="array" ref="K68">IF(E68&lt;&gt;"",($A68-(_xlfn.XLOOKUP(TRUE,E$1:E67&lt;&gt;"",$A$1:$A67,,,-1)))/7,IF(F68&lt;&gt;"",($A68-(_xlfn.XLOOKUP(TRUE,F$1:F67&lt;&gt;"",$A$1:$A67,,,-1)))/7,IF(G68&lt;&gt;"",($A68-(_xlfn.XLOOKUP(TRUE,G$1:G67&lt;&gt;"",$A$1:$A67,,,-1)))/7,"")))</f>
        <v/>
      </c>
      <c r="L68" s="43" t="str" cm="1">
        <f t="array" ref="L68">IF(H68&lt;&gt;"",($A68-(_xlfn.XLOOKUP(TRUE,H$1:H67&lt;&gt;"",$A$1:$A67,,,-1)))/7,"")</f>
        <v/>
      </c>
      <c r="M68" s="51" t="str">
        <f t="shared" si="7"/>
        <v/>
      </c>
      <c r="N68" s="6" t="str">
        <f t="shared" si="8"/>
        <v/>
      </c>
      <c r="O68" s="38" t="str">
        <f>IF(MONTH(A68)&lt;&gt;MONTH(A69),COUNTIF(C$23:F68,"&lt;&gt;")+COUNTIF(H$23:H68,"&lt;&gt;")-SUM(O$23:O67),"")</f>
        <v/>
      </c>
      <c r="P68" s="38" t="str">
        <f>IF(MONTH(A68)&lt;&gt;MONTH(A69),COUNTIF(J$23:J68,"&lt;&gt;")-COUNTBLANK(J$23:J68)-SUM(P$23:P67),"")</f>
        <v/>
      </c>
    </row>
    <row r="69" spans="1:16" x14ac:dyDescent="0.25">
      <c r="A69" s="4">
        <f t="shared" si="6"/>
        <v>46471</v>
      </c>
      <c r="B69" s="1" t="str">
        <f t="shared" si="1"/>
        <v>Thursday</v>
      </c>
      <c r="I69" s="7" t="str">
        <f t="shared" si="4"/>
        <v/>
      </c>
      <c r="J69" s="2" t="str">
        <f t="shared" si="9"/>
        <v/>
      </c>
      <c r="K69" s="20" t="str" cm="1">
        <f t="array" ref="K69">IF(E69&lt;&gt;"",($A69-(_xlfn.XLOOKUP(TRUE,E$1:E68&lt;&gt;"",$A$1:$A68,,,-1)))/7,IF(F69&lt;&gt;"",($A69-(_xlfn.XLOOKUP(TRUE,F$1:F68&lt;&gt;"",$A$1:$A68,,,-1)))/7,IF(G69&lt;&gt;"",($A69-(_xlfn.XLOOKUP(TRUE,G$1:G68&lt;&gt;"",$A$1:$A68,,,-1)))/7,"")))</f>
        <v/>
      </c>
      <c r="L69" s="43" t="str" cm="1">
        <f t="array" ref="L69">IF(H69&lt;&gt;"",($A69-(_xlfn.XLOOKUP(TRUE,H$1:H68&lt;&gt;"",$A$1:$A68,,,-1)))/7,"")</f>
        <v/>
      </c>
      <c r="M69" s="51" t="str">
        <f t="shared" si="7"/>
        <v/>
      </c>
      <c r="N69" s="6" t="str">
        <f t="shared" si="8"/>
        <v>March</v>
      </c>
      <c r="O69" s="38">
        <f>IF(MONTH(A69)&lt;&gt;MONTH(A70),COUNTIF(C$23:F69,"&lt;&gt;")+COUNTIF(H$23:H69,"&lt;&gt;")-SUM(O$23:O68),"")</f>
        <v>2</v>
      </c>
      <c r="P69" s="38">
        <f>IF(MONTH(A69)&lt;&gt;MONTH(A70),COUNTIF(J$23:J69,"&lt;&gt;")-COUNTBLANK(J$23:J69)-SUM(P$23:P68),"")</f>
        <v>1</v>
      </c>
    </row>
    <row r="70" spans="1:16" x14ac:dyDescent="0.25">
      <c r="A70" s="4">
        <f t="shared" si="6"/>
        <v>46478</v>
      </c>
      <c r="B70" s="1" t="str">
        <f t="shared" si="1"/>
        <v>Thursday</v>
      </c>
      <c r="G70" s="2" t="s">
        <v>17</v>
      </c>
      <c r="H70" s="23" t="s">
        <v>3</v>
      </c>
      <c r="I70" s="7" t="str">
        <f t="shared" si="4"/>
        <v/>
      </c>
      <c r="J70" s="2" t="str">
        <f t="shared" si="9"/>
        <v>Planning &amp; Highways (Both)</v>
      </c>
      <c r="K70" s="20" cm="1">
        <f t="array" ref="K70">IF(E70&lt;&gt;"",($A70-(_xlfn.XLOOKUP(TRUE,E$1:E69&lt;&gt;"",$A$1:$A69,,,-1)))/7,IF(F70&lt;&gt;"",($A70-(_xlfn.XLOOKUP(TRUE,F$1:F69&lt;&gt;"",$A$1:$A69,,,-1)))/7,IF(G70&lt;&gt;"",($A70-(_xlfn.XLOOKUP(TRUE,G$1:G69&lt;&gt;"",$A$1:$A69,,,-1)))/7,"")))</f>
        <v>16</v>
      </c>
      <c r="L70" s="43" cm="1">
        <f t="array" ref="L70">IF(H70&lt;&gt;"",($A70-(_xlfn.XLOOKUP(TRUE,H$1:H69&lt;&gt;"",$A$1:$A69,,,-1)))/7,"")</f>
        <v>3</v>
      </c>
      <c r="M70" s="51" t="str">
        <f t="shared" si="7"/>
        <v/>
      </c>
      <c r="N70" s="6" t="str">
        <f t="shared" si="8"/>
        <v/>
      </c>
      <c r="O70" s="38" t="str">
        <f>IF(MONTH(A70)&lt;&gt;MONTH(A71),COUNTIF(C$23:F70,"&lt;&gt;")+COUNTIF(H$23:H70,"&lt;&gt;")-SUM(O$23:O69),"")</f>
        <v/>
      </c>
      <c r="P70" s="38" t="str">
        <f>IF(MONTH(A70)&lt;&gt;MONTH(A71),COUNTIF(J$23:J70,"&lt;&gt;")-COUNTBLANK(J$23:J70)-SUM(P$23:P69),"")</f>
        <v/>
      </c>
    </row>
    <row r="71" spans="1:16" x14ac:dyDescent="0.25">
      <c r="A71" s="4">
        <f t="shared" si="6"/>
        <v>46485</v>
      </c>
      <c r="B71" s="1" t="str">
        <f t="shared" si="1"/>
        <v>Thursday</v>
      </c>
      <c r="I71" s="7" t="str">
        <f t="shared" si="4"/>
        <v/>
      </c>
      <c r="J71" s="2" t="str">
        <f t="shared" si="9"/>
        <v/>
      </c>
      <c r="K71" s="20" t="str" cm="1">
        <f t="array" ref="K71">IF(E71&lt;&gt;"",($A71-(_xlfn.XLOOKUP(TRUE,E$1:E70&lt;&gt;"",$A$1:$A70,,,-1)))/7,IF(F71&lt;&gt;"",($A71-(_xlfn.XLOOKUP(TRUE,F$1:F70&lt;&gt;"",$A$1:$A70,,,-1)))/7,IF(G71&lt;&gt;"",($A71-(_xlfn.XLOOKUP(TRUE,G$1:G70&lt;&gt;"",$A$1:$A70,,,-1)))/7,"")))</f>
        <v/>
      </c>
      <c r="L71" s="43" t="str" cm="1">
        <f t="array" ref="L71">IF(H71&lt;&gt;"",($A71-(_xlfn.XLOOKUP(TRUE,H$1:H70&lt;&gt;"",$A$1:$A70,,,-1)))/7,"")</f>
        <v/>
      </c>
      <c r="M71" s="51" t="str">
        <f t="shared" si="7"/>
        <v/>
      </c>
      <c r="N71" s="6" t="str">
        <f t="shared" si="8"/>
        <v/>
      </c>
      <c r="O71" s="38" t="str">
        <f>IF(MONTH(A71)&lt;&gt;MONTH(A72),COUNTIF(C$23:F71,"&lt;&gt;")+COUNTIF(H$23:H71,"&lt;&gt;")-SUM(O$23:O70),"")</f>
        <v/>
      </c>
      <c r="P71" s="38" t="str">
        <f>IF(MONTH(A71)&lt;&gt;MONTH(A72),COUNTIF(J$23:J71,"&lt;&gt;")-COUNTBLANK(J$23:J71)-SUM(P$23:P70),"")</f>
        <v/>
      </c>
    </row>
    <row r="72" spans="1:16" x14ac:dyDescent="0.25">
      <c r="A72" s="4">
        <f t="shared" si="6"/>
        <v>46492</v>
      </c>
      <c r="B72" s="1" t="str">
        <f t="shared" si="1"/>
        <v>Thursday</v>
      </c>
      <c r="I72" s="7" t="str">
        <f t="shared" si="4"/>
        <v/>
      </c>
      <c r="J72" s="2" t="str">
        <f t="shared" si="9"/>
        <v/>
      </c>
      <c r="K72" s="20" t="str" cm="1">
        <f t="array" ref="K72">IF(E72&lt;&gt;"",($A72-(_xlfn.XLOOKUP(TRUE,E$1:E71&lt;&gt;"",$A$1:$A71,,,-1)))/7,IF(F72&lt;&gt;"",($A72-(_xlfn.XLOOKUP(TRUE,F$1:F71&lt;&gt;"",$A$1:$A71,,,-1)))/7,IF(G72&lt;&gt;"",($A72-(_xlfn.XLOOKUP(TRUE,G$1:G71&lt;&gt;"",$A$1:$A71,,,-1)))/7,"")))</f>
        <v/>
      </c>
      <c r="L72" s="43" t="str" cm="1">
        <f t="array" ref="L72">IF(H72&lt;&gt;"",($A72-(_xlfn.XLOOKUP(TRUE,H$1:H71&lt;&gt;"",$A$1:$A71,,,-1)))/7,"")</f>
        <v/>
      </c>
      <c r="M72" s="51" t="str">
        <f t="shared" si="7"/>
        <v/>
      </c>
      <c r="N72" s="6" t="str">
        <f t="shared" si="8"/>
        <v/>
      </c>
      <c r="O72" s="38" t="str">
        <f>IF(MONTH(A72)&lt;&gt;MONTH(A73),COUNTIF(C$23:F72,"&lt;&gt;")+COUNTIF(H$23:H72,"&lt;&gt;")-SUM(O$23:O71),"")</f>
        <v/>
      </c>
      <c r="P72" s="38" t="str">
        <f>IF(MONTH(A72)&lt;&gt;MONTH(A73),COUNTIF(J$23:J72,"&lt;&gt;")-COUNTBLANK(J$23:J72)-SUM(P$23:P71),"")</f>
        <v/>
      </c>
    </row>
    <row r="73" spans="1:16" x14ac:dyDescent="0.25">
      <c r="A73" s="4">
        <f t="shared" si="6"/>
        <v>46499</v>
      </c>
      <c r="B73" s="1" t="str">
        <f t="shared" si="1"/>
        <v>Thursday</v>
      </c>
      <c r="F73" s="2" t="s">
        <v>27</v>
      </c>
      <c r="H73" s="23" t="s">
        <v>3</v>
      </c>
      <c r="I73" s="7" t="str">
        <f t="shared" si="4"/>
        <v xml:space="preserve">Planning &amp; Highways (Planning only), followed by </v>
      </c>
      <c r="J73" s="2" t="str">
        <f t="shared" si="9"/>
        <v>Estate Management</v>
      </c>
      <c r="K73" s="20" cm="1">
        <f t="array" ref="K73">IF(E73&lt;&gt;"",($A73-(_xlfn.XLOOKUP(TRUE,E$1:E72&lt;&gt;"",$A$1:$A72,,,-1)))/7,IF(F73&lt;&gt;"",($A73-(_xlfn.XLOOKUP(TRUE,F$1:F72&lt;&gt;"",$A$1:$A72,,,-1)))/7,IF(G73&lt;&gt;"",($A73-(_xlfn.XLOOKUP(TRUE,G$1:G72&lt;&gt;"",$A$1:$A72,,,-1)))/7,"")))</f>
        <v>12</v>
      </c>
      <c r="L73" s="43" cm="1">
        <f t="array" ref="L73">IF(H73&lt;&gt;"",($A73-(_xlfn.XLOOKUP(TRUE,H$1:H72&lt;&gt;"",$A$1:$A72,,,-1)))/7,"")</f>
        <v>3</v>
      </c>
      <c r="M73" s="51" t="str">
        <f t="shared" si="7"/>
        <v/>
      </c>
      <c r="N73" s="6" t="str">
        <f t="shared" si="8"/>
        <v/>
      </c>
      <c r="O73" s="38" t="str">
        <f>IF(MONTH(A73)&lt;&gt;MONTH(A74),COUNTIF(C$23:F73,"&lt;&gt;")+COUNTIF(H$23:H73,"&lt;&gt;")-SUM(O$23:O72),"")</f>
        <v/>
      </c>
      <c r="P73" s="38" t="str">
        <f>IF(MONTH(A73)&lt;&gt;MONTH(A74),COUNTIF(J$23:J73,"&lt;&gt;")-COUNTBLANK(J$23:J73)-SUM(P$23:P72),"")</f>
        <v/>
      </c>
    </row>
    <row r="74" spans="1:16" x14ac:dyDescent="0.25">
      <c r="A74" s="4">
        <f t="shared" si="6"/>
        <v>46506</v>
      </c>
      <c r="B74" s="1" t="str">
        <f t="shared" si="1"/>
        <v>Thursday</v>
      </c>
      <c r="D74" s="2" t="s">
        <v>1</v>
      </c>
      <c r="I74" s="7" t="str">
        <f t="shared" si="4"/>
        <v/>
      </c>
      <c r="J74" s="2" t="str">
        <f t="shared" si="9"/>
        <v>F&amp;GP</v>
      </c>
      <c r="K74" s="20" t="str" cm="1">
        <f t="array" ref="K74">IF(E74&lt;&gt;"",($A74-(_xlfn.XLOOKUP(TRUE,E$1:E73&lt;&gt;"",$A$1:$A73,,,-1)))/7,IF(F74&lt;&gt;"",($A74-(_xlfn.XLOOKUP(TRUE,F$1:F73&lt;&gt;"",$A$1:$A73,,,-1)))/7,IF(G74&lt;&gt;"",($A74-(_xlfn.XLOOKUP(TRUE,G$1:G73&lt;&gt;"",$A$1:$A73,,,-1)))/7,"")))</f>
        <v/>
      </c>
      <c r="L74" s="43" t="str" cm="1">
        <f t="array" ref="L74">IF(H74&lt;&gt;"",($A74-(_xlfn.XLOOKUP(TRUE,H$1:H73&lt;&gt;"",$A$1:$A73,,,-1)))/7,"")</f>
        <v/>
      </c>
      <c r="M74" s="51" t="str">
        <f t="shared" si="7"/>
        <v/>
      </c>
      <c r="N74" s="6" t="str">
        <f t="shared" si="8"/>
        <v>April</v>
      </c>
      <c r="O74" s="38">
        <f>IF(MONTH(A74)&lt;&gt;MONTH(A75),COUNTIF(C$23:F74,"&lt;&gt;")+COUNTIF(H$23:H74,"&lt;&gt;")-SUM(O$23:O73),"")</f>
        <v>4</v>
      </c>
      <c r="P74" s="38">
        <f>IF(MONTH(A74)&lt;&gt;MONTH(A75),COUNTIF(J$23:J74,"&lt;&gt;")-COUNTBLANK(J$23:J74)-SUM(P$23:P73),"")</f>
        <v>3</v>
      </c>
    </row>
    <row r="75" spans="1:16" ht="15.75" thickBot="1" x14ac:dyDescent="0.3">
      <c r="B75" s="1"/>
      <c r="J75" s="2"/>
      <c r="N75" s="6"/>
      <c r="P75" s="38"/>
    </row>
    <row r="76" spans="1:16" ht="15.75" thickBot="1" x14ac:dyDescent="0.3">
      <c r="A76" s="9" t="s">
        <v>44</v>
      </c>
      <c r="B76" s="57"/>
      <c r="C76" s="11">
        <f>COUNTA(C23:C74)</f>
        <v>7</v>
      </c>
      <c r="D76" s="11">
        <f t="shared" ref="D76:H76" si="10">COUNTA(D23:D74)</f>
        <v>8</v>
      </c>
      <c r="E76" s="11">
        <f t="shared" si="10"/>
        <v>4</v>
      </c>
      <c r="F76" s="11">
        <f t="shared" si="10"/>
        <v>4</v>
      </c>
      <c r="G76" s="11">
        <f t="shared" si="10"/>
        <v>4</v>
      </c>
      <c r="H76" s="11">
        <f t="shared" si="10"/>
        <v>17</v>
      </c>
      <c r="I76" s="11">
        <f>COUNTA(I23:I74)-COUNTBLANK(I23:I74)</f>
        <v>12</v>
      </c>
      <c r="J76" s="56">
        <f>COUNTA(J23:J74)-COUNTBLANK(J23:J74)</f>
        <v>28</v>
      </c>
      <c r="N76" s="6"/>
      <c r="P76" s="38"/>
    </row>
    <row r="77" spans="1:16" x14ac:dyDescent="0.25">
      <c r="A77"/>
      <c r="H77" s="2"/>
      <c r="N77" s="6"/>
      <c r="P77" s="38"/>
    </row>
    <row r="78" spans="1:16" x14ac:dyDescent="0.25">
      <c r="A78"/>
      <c r="H78" s="2"/>
      <c r="N78" s="6"/>
      <c r="P78" s="38"/>
    </row>
    <row r="79" spans="1:16" x14ac:dyDescent="0.25">
      <c r="A79"/>
      <c r="H79" s="2"/>
      <c r="M79" s="6"/>
      <c r="P79" s="38"/>
    </row>
    <row r="80" spans="1:16" x14ac:dyDescent="0.25">
      <c r="A80"/>
      <c r="H80" s="2"/>
      <c r="M80" s="6"/>
      <c r="P80" s="38"/>
    </row>
    <row r="81" spans="1:8" x14ac:dyDescent="0.25">
      <c r="A81"/>
      <c r="H81" s="2"/>
    </row>
    <row r="82" spans="1:8" x14ac:dyDescent="0.25">
      <c r="A82"/>
      <c r="H82" s="2"/>
    </row>
    <row r="83" spans="1:8" x14ac:dyDescent="0.25">
      <c r="A83"/>
      <c r="H83" s="2"/>
    </row>
    <row r="84" spans="1:8" x14ac:dyDescent="0.25">
      <c r="A84"/>
      <c r="H84" s="2"/>
    </row>
    <row r="85" spans="1:8" x14ac:dyDescent="0.25">
      <c r="A85"/>
    </row>
    <row r="86" spans="1:8" x14ac:dyDescent="0.25">
      <c r="A86"/>
    </row>
    <row r="87" spans="1:8" x14ac:dyDescent="0.25">
      <c r="A87"/>
    </row>
    <row r="88" spans="1:8" x14ac:dyDescent="0.25">
      <c r="A88"/>
    </row>
    <row r="89" spans="1:8" x14ac:dyDescent="0.25">
      <c r="A89"/>
    </row>
    <row r="90" spans="1:8" x14ac:dyDescent="0.25">
      <c r="A90"/>
    </row>
    <row r="91" spans="1:8" x14ac:dyDescent="0.25">
      <c r="A91"/>
    </row>
    <row r="92" spans="1:8" x14ac:dyDescent="0.25">
      <c r="A92"/>
    </row>
    <row r="93" spans="1:8" x14ac:dyDescent="0.25">
      <c r="A93"/>
    </row>
    <row r="94" spans="1:8" x14ac:dyDescent="0.25">
      <c r="A94"/>
    </row>
    <row r="95" spans="1:8" x14ac:dyDescent="0.25">
      <c r="A95"/>
    </row>
    <row r="96" spans="1:8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</sheetData>
  <mergeCells count="1">
    <mergeCell ref="A20:H20"/>
  </mergeCells>
  <conditionalFormatting sqref="A1:J18">
    <cfRule type="expression" dxfId="45" priority="52" stopIfTrue="1">
      <formula>OR(#REF!="X")</formula>
    </cfRule>
    <cfRule type="expression" dxfId="44" priority="53">
      <formula>OR($C1&lt;&gt;"",$D1&lt;&gt;"",$E1&lt;&gt;"",$F1&lt;&gt;"",$G1&lt;&gt;"",$H1&lt;&gt;"")</formula>
    </cfRule>
  </conditionalFormatting>
  <conditionalFormatting sqref="A23:J59">
    <cfRule type="expression" dxfId="43" priority="2" stopIfTrue="1">
      <formula>OR(#REF!="X")</formula>
    </cfRule>
    <cfRule type="expression" dxfId="42" priority="3" stopIfTrue="1">
      <formula>OR($C23&lt;&gt;"",$D23&lt;&gt;"",$E23&lt;&gt;"",$F23&lt;&gt;"",$G23&lt;&gt;"",$H23&lt;&gt;"")</formula>
    </cfRule>
    <cfRule type="expression" dxfId="41" priority="4">
      <formula>AND(OR($C23="",$D23="",$E23="",$F23="",$G23="",$H23=""),OR(MONTH($A23)=8,MONTH($A23)=12))</formula>
    </cfRule>
  </conditionalFormatting>
  <conditionalFormatting sqref="A60:J75">
    <cfRule type="expression" dxfId="40" priority="56" stopIfTrue="1">
      <formula>OR(#REF!="X")</formula>
    </cfRule>
    <cfRule type="expression" dxfId="39" priority="57" stopIfTrue="1">
      <formula>OR($C60&lt;&gt;"",$D60&lt;&gt;"",$E60&lt;&gt;"",$F60&lt;&gt;"",$G60&lt;&gt;"",$H60&lt;&gt;"")</formula>
    </cfRule>
    <cfRule type="expression" dxfId="38" priority="60">
      <formula>AND(OR($C60="",$D60="",$E60="",$F60="",$G60="",$H60=""),OR(MONTH($A60)=8,MONTH($A60)=12))</formula>
    </cfRule>
  </conditionalFormatting>
  <conditionalFormatting sqref="A75:J75 N75:P75">
    <cfRule type="expression" dxfId="37" priority="9">
      <formula>MONTH($A75)&lt;&gt;MONTH($A76)</formula>
    </cfRule>
  </conditionalFormatting>
  <conditionalFormatting sqref="A23:P74">
    <cfRule type="expression" dxfId="36" priority="1">
      <formula>MONTH($A23)&lt;&gt;MONTH($A24)</formula>
    </cfRule>
  </conditionalFormatting>
  <conditionalFormatting sqref="N24:P74">
    <cfRule type="expression" dxfId="35" priority="62">
      <formula>AND($N24&lt;&gt;"",OR(MONTH($A24)=8,MONTH($A24)=12))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B17C2-6E34-4298-9893-E489F261F426}">
  <dimension ref="A1:Q132"/>
  <sheetViews>
    <sheetView topLeftCell="A20" workbookViewId="0">
      <selection activeCell="A21" sqref="A21"/>
    </sheetView>
  </sheetViews>
  <sheetFormatPr defaultRowHeight="15" x14ac:dyDescent="0.25"/>
  <cols>
    <col min="1" max="1" width="11.7109375" style="4" customWidth="1"/>
    <col min="2" max="2" width="11.5703125" customWidth="1"/>
    <col min="3" max="7" width="11.7109375" style="2" customWidth="1"/>
    <col min="8" max="8" width="8.85546875" style="23" bestFit="1" customWidth="1"/>
    <col min="9" max="9" width="50.7109375" style="7" customWidth="1"/>
    <col min="10" max="10" width="34.140625" bestFit="1" customWidth="1"/>
    <col min="11" max="12" width="10.7109375" style="6" customWidth="1"/>
    <col min="13" max="15" width="10.7109375" style="38" customWidth="1"/>
    <col min="16" max="17" width="10.7109375" customWidth="1"/>
  </cols>
  <sheetData>
    <row r="1" spans="1:14" x14ac:dyDescent="0.25">
      <c r="A1" s="4">
        <v>46023</v>
      </c>
      <c r="B1" s="1" t="s">
        <v>37</v>
      </c>
      <c r="H1" s="2"/>
      <c r="I1" s="7" t="s">
        <v>4</v>
      </c>
      <c r="J1" s="2" t="s">
        <v>4</v>
      </c>
      <c r="K1" s="20" t="s">
        <v>4</v>
      </c>
      <c r="L1" s="6" t="s">
        <v>4</v>
      </c>
      <c r="M1" s="38" t="s">
        <v>4</v>
      </c>
      <c r="N1" s="38" t="s">
        <v>4</v>
      </c>
    </row>
    <row r="2" spans="1:14" x14ac:dyDescent="0.25">
      <c r="A2" s="4">
        <v>46030</v>
      </c>
      <c r="B2" s="1" t="s">
        <v>37</v>
      </c>
      <c r="D2" s="2" t="s">
        <v>1</v>
      </c>
      <c r="H2" s="23" t="s">
        <v>3</v>
      </c>
      <c r="I2" s="7" t="s">
        <v>39</v>
      </c>
      <c r="J2" s="2" t="s">
        <v>1</v>
      </c>
      <c r="K2" s="20" t="s">
        <v>4</v>
      </c>
      <c r="L2" s="6" t="s">
        <v>4</v>
      </c>
      <c r="M2" s="38" t="s">
        <v>4</v>
      </c>
      <c r="N2" s="38" t="s">
        <v>4</v>
      </c>
    </row>
    <row r="3" spans="1:14" x14ac:dyDescent="0.25">
      <c r="A3" s="4">
        <v>46037</v>
      </c>
      <c r="B3" s="1" t="s">
        <v>37</v>
      </c>
      <c r="C3" s="2" t="s">
        <v>0</v>
      </c>
      <c r="I3" s="7" t="s">
        <v>4</v>
      </c>
      <c r="J3" s="2" t="s">
        <v>0</v>
      </c>
      <c r="K3" s="20" t="s">
        <v>4</v>
      </c>
      <c r="L3" s="6" t="s">
        <v>4</v>
      </c>
      <c r="M3" s="38" t="s">
        <v>4</v>
      </c>
      <c r="N3" s="38" t="s">
        <v>4</v>
      </c>
    </row>
    <row r="4" spans="1:14" x14ac:dyDescent="0.25">
      <c r="A4" s="4">
        <v>46044</v>
      </c>
      <c r="B4" s="1" t="s">
        <v>37</v>
      </c>
      <c r="F4" s="2" t="s">
        <v>27</v>
      </c>
      <c r="I4" s="7" t="s">
        <v>4</v>
      </c>
      <c r="J4" s="2" t="s">
        <v>27</v>
      </c>
      <c r="K4" s="20">
        <v>15</v>
      </c>
      <c r="L4" s="6" t="s">
        <v>4</v>
      </c>
      <c r="M4" s="38" t="s">
        <v>4</v>
      </c>
      <c r="N4" s="38" t="s">
        <v>4</v>
      </c>
    </row>
    <row r="5" spans="1:14" x14ac:dyDescent="0.25">
      <c r="A5" s="4">
        <v>46051</v>
      </c>
      <c r="B5" s="1" t="s">
        <v>37</v>
      </c>
      <c r="E5" s="2" t="s">
        <v>2</v>
      </c>
      <c r="H5" s="23" t="s">
        <v>3</v>
      </c>
      <c r="I5" s="7" t="s">
        <v>39</v>
      </c>
      <c r="J5" s="2" t="s">
        <v>2</v>
      </c>
      <c r="K5" s="20">
        <v>15</v>
      </c>
      <c r="L5" s="6" t="s">
        <v>40</v>
      </c>
      <c r="M5" s="38">
        <v>6</v>
      </c>
      <c r="N5" s="38">
        <v>4</v>
      </c>
    </row>
    <row r="6" spans="1:14" x14ac:dyDescent="0.25">
      <c r="A6" s="4">
        <v>46058</v>
      </c>
      <c r="B6" s="1" t="s">
        <v>37</v>
      </c>
      <c r="I6" s="7" t="s">
        <v>4</v>
      </c>
      <c r="J6" s="2" t="s">
        <v>4</v>
      </c>
      <c r="K6" s="20" t="s">
        <v>4</v>
      </c>
      <c r="L6" s="6" t="s">
        <v>4</v>
      </c>
      <c r="M6" s="38" t="s">
        <v>4</v>
      </c>
      <c r="N6" s="38" t="s">
        <v>4</v>
      </c>
    </row>
    <row r="7" spans="1:14" x14ac:dyDescent="0.25">
      <c r="A7" s="4">
        <v>46065</v>
      </c>
      <c r="B7" s="1" t="s">
        <v>37</v>
      </c>
      <c r="I7" s="7" t="s">
        <v>4</v>
      </c>
      <c r="J7" s="2" t="s">
        <v>4</v>
      </c>
      <c r="K7" s="20" t="s">
        <v>4</v>
      </c>
      <c r="L7" s="6" t="s">
        <v>4</v>
      </c>
      <c r="M7" s="38" t="s">
        <v>4</v>
      </c>
      <c r="N7" s="38" t="s">
        <v>4</v>
      </c>
    </row>
    <row r="8" spans="1:14" x14ac:dyDescent="0.25">
      <c r="A8" s="4">
        <v>46072</v>
      </c>
      <c r="B8" s="1" t="s">
        <v>37</v>
      </c>
      <c r="H8" s="23" t="s">
        <v>3</v>
      </c>
      <c r="I8" s="7" t="s">
        <v>4</v>
      </c>
      <c r="J8" s="2" t="s">
        <v>18</v>
      </c>
      <c r="K8" s="20" t="s">
        <v>4</v>
      </c>
      <c r="L8" s="6" t="s">
        <v>4</v>
      </c>
      <c r="M8" s="38" t="s">
        <v>4</v>
      </c>
      <c r="N8" s="38" t="s">
        <v>4</v>
      </c>
    </row>
    <row r="9" spans="1:14" x14ac:dyDescent="0.25">
      <c r="A9" s="4">
        <v>46079</v>
      </c>
      <c r="B9" s="1" t="s">
        <v>37</v>
      </c>
      <c r="D9" s="2" t="s">
        <v>1</v>
      </c>
      <c r="I9" s="7" t="s">
        <v>4</v>
      </c>
      <c r="J9" s="2" t="s">
        <v>1</v>
      </c>
      <c r="K9" s="20" t="s">
        <v>4</v>
      </c>
      <c r="L9" s="6" t="s">
        <v>41</v>
      </c>
      <c r="M9" s="38">
        <v>2</v>
      </c>
      <c r="N9" s="38">
        <v>2</v>
      </c>
    </row>
    <row r="10" spans="1:14" x14ac:dyDescent="0.25">
      <c r="A10" s="4">
        <v>46086</v>
      </c>
      <c r="B10" s="1" t="s">
        <v>37</v>
      </c>
      <c r="I10" s="7" t="s">
        <v>4</v>
      </c>
      <c r="J10" s="2" t="s">
        <v>4</v>
      </c>
      <c r="K10" s="20" t="s">
        <v>4</v>
      </c>
      <c r="L10" s="6" t="s">
        <v>4</v>
      </c>
      <c r="M10" s="38" t="s">
        <v>4</v>
      </c>
      <c r="N10" s="38" t="s">
        <v>4</v>
      </c>
    </row>
    <row r="11" spans="1:14" x14ac:dyDescent="0.25">
      <c r="A11" s="4">
        <v>46093</v>
      </c>
      <c r="B11" s="1" t="s">
        <v>37</v>
      </c>
      <c r="C11" s="2" t="s">
        <v>0</v>
      </c>
      <c r="H11" s="23" t="s">
        <v>3</v>
      </c>
      <c r="I11" s="7" t="s">
        <v>39</v>
      </c>
      <c r="J11" s="2" t="s">
        <v>0</v>
      </c>
      <c r="K11" s="20" t="s">
        <v>4</v>
      </c>
      <c r="L11" s="6" t="s">
        <v>4</v>
      </c>
      <c r="M11" s="38" t="s">
        <v>4</v>
      </c>
      <c r="N11" s="38" t="s">
        <v>4</v>
      </c>
    </row>
    <row r="12" spans="1:14" x14ac:dyDescent="0.25">
      <c r="A12" s="4">
        <v>46100</v>
      </c>
      <c r="B12" s="1" t="s">
        <v>37</v>
      </c>
      <c r="I12" s="7" t="s">
        <v>4</v>
      </c>
      <c r="J12" s="2" t="s">
        <v>4</v>
      </c>
      <c r="K12" s="20" t="s">
        <v>4</v>
      </c>
      <c r="L12" s="6" t="s">
        <v>4</v>
      </c>
      <c r="M12" s="38" t="s">
        <v>4</v>
      </c>
      <c r="N12" s="38" t="s">
        <v>4</v>
      </c>
    </row>
    <row r="13" spans="1:14" x14ac:dyDescent="0.25">
      <c r="A13" s="4">
        <v>46107</v>
      </c>
      <c r="B13" s="1" t="s">
        <v>37</v>
      </c>
      <c r="I13" s="7" t="s">
        <v>4</v>
      </c>
      <c r="J13" s="2" t="s">
        <v>4</v>
      </c>
      <c r="K13" s="20" t="s">
        <v>4</v>
      </c>
      <c r="L13" s="6" t="s">
        <v>42</v>
      </c>
      <c r="M13" s="38">
        <v>2</v>
      </c>
      <c r="N13" s="38">
        <v>1</v>
      </c>
    </row>
    <row r="14" spans="1:14" x14ac:dyDescent="0.25">
      <c r="A14" s="4">
        <v>46114</v>
      </c>
      <c r="B14" s="1" t="s">
        <v>37</v>
      </c>
      <c r="G14" s="2" t="s">
        <v>17</v>
      </c>
      <c r="H14" s="23" t="s">
        <v>3</v>
      </c>
      <c r="I14" s="7" t="s">
        <v>4</v>
      </c>
      <c r="J14" s="2" t="s">
        <v>20</v>
      </c>
      <c r="K14" s="20">
        <v>16</v>
      </c>
      <c r="L14" s="6" t="s">
        <v>4</v>
      </c>
      <c r="M14" s="38" t="s">
        <v>4</v>
      </c>
      <c r="N14" s="38" t="s">
        <v>4</v>
      </c>
    </row>
    <row r="15" spans="1:14" x14ac:dyDescent="0.25">
      <c r="A15" s="4">
        <v>46121</v>
      </c>
      <c r="B15" s="1" t="s">
        <v>37</v>
      </c>
      <c r="I15" s="7" t="s">
        <v>4</v>
      </c>
      <c r="J15" s="2" t="s">
        <v>4</v>
      </c>
      <c r="K15" s="20" t="s">
        <v>4</v>
      </c>
      <c r="L15" s="6" t="s">
        <v>4</v>
      </c>
      <c r="M15" s="38" t="s">
        <v>4</v>
      </c>
      <c r="N15" s="38" t="s">
        <v>4</v>
      </c>
    </row>
    <row r="16" spans="1:14" x14ac:dyDescent="0.25">
      <c r="A16" s="4">
        <v>46128</v>
      </c>
      <c r="B16" s="1" t="s">
        <v>37</v>
      </c>
      <c r="F16" s="2" t="s">
        <v>27</v>
      </c>
      <c r="I16" s="7" t="s">
        <v>4</v>
      </c>
      <c r="J16" s="2" t="s">
        <v>27</v>
      </c>
      <c r="K16" s="20">
        <v>12</v>
      </c>
      <c r="L16" s="6" t="s">
        <v>4</v>
      </c>
      <c r="M16" s="38" t="s">
        <v>4</v>
      </c>
      <c r="N16" s="38" t="s">
        <v>4</v>
      </c>
    </row>
    <row r="17" spans="1:17" x14ac:dyDescent="0.25">
      <c r="A17" s="4">
        <v>46135</v>
      </c>
      <c r="B17" s="1" t="s">
        <v>37</v>
      </c>
      <c r="E17" s="2" t="s">
        <v>2</v>
      </c>
      <c r="H17" s="23" t="s">
        <v>3</v>
      </c>
      <c r="I17" s="7" t="s">
        <v>39</v>
      </c>
      <c r="J17" s="2" t="s">
        <v>2</v>
      </c>
      <c r="K17" s="20">
        <v>12</v>
      </c>
      <c r="L17" s="6" t="s">
        <v>4</v>
      </c>
      <c r="M17" s="38" t="s">
        <v>4</v>
      </c>
      <c r="N17" s="38" t="s">
        <v>4</v>
      </c>
    </row>
    <row r="18" spans="1:17" x14ac:dyDescent="0.25">
      <c r="A18" s="4">
        <v>46142</v>
      </c>
      <c r="B18" s="1" t="s">
        <v>37</v>
      </c>
      <c r="D18" s="2" t="s">
        <v>1</v>
      </c>
      <c r="I18" s="7" t="s">
        <v>4</v>
      </c>
      <c r="J18" s="2" t="s">
        <v>1</v>
      </c>
      <c r="K18" s="20" t="s">
        <v>4</v>
      </c>
      <c r="L18" s="6" t="s">
        <v>43</v>
      </c>
      <c r="M18" s="38">
        <v>5</v>
      </c>
      <c r="N18" s="38">
        <v>4</v>
      </c>
    </row>
    <row r="19" spans="1:17" ht="15.75" thickBot="1" x14ac:dyDescent="0.3">
      <c r="B19" s="1"/>
      <c r="I19" s="7" t="s">
        <v>4</v>
      </c>
      <c r="J19" s="2" t="s">
        <v>4</v>
      </c>
      <c r="K19" s="6" t="s">
        <v>4</v>
      </c>
    </row>
    <row r="20" spans="1:17" ht="15.75" thickBot="1" x14ac:dyDescent="0.3">
      <c r="A20" s="58" t="s">
        <v>7</v>
      </c>
      <c r="B20" s="59"/>
      <c r="C20" s="59"/>
      <c r="D20" s="59"/>
      <c r="E20" s="59"/>
      <c r="F20" s="59"/>
      <c r="G20" s="59"/>
      <c r="H20" s="59"/>
      <c r="I20" s="54"/>
      <c r="J20" s="44"/>
      <c r="K20" s="45"/>
      <c r="L20" s="46" t="s">
        <v>35</v>
      </c>
      <c r="M20" s="52"/>
      <c r="N20" s="6"/>
      <c r="P20" s="38"/>
      <c r="Q20" s="38"/>
    </row>
    <row r="21" spans="1:17" s="37" customFormat="1" ht="33" customHeight="1" thickBot="1" x14ac:dyDescent="0.3">
      <c r="A21" s="33"/>
      <c r="B21" s="34"/>
      <c r="C21" s="35"/>
      <c r="D21" s="35"/>
      <c r="E21" s="35"/>
      <c r="F21" s="35"/>
      <c r="G21" s="35"/>
      <c r="H21" s="36"/>
      <c r="I21" s="47"/>
      <c r="J21" s="48"/>
      <c r="K21" s="42" t="s">
        <v>36</v>
      </c>
      <c r="L21" s="49" t="s">
        <v>32</v>
      </c>
      <c r="M21" s="50" t="s">
        <v>34</v>
      </c>
      <c r="N21" s="39" t="s">
        <v>25</v>
      </c>
      <c r="O21" s="40" t="s">
        <v>23</v>
      </c>
      <c r="P21" s="41" t="s">
        <v>33</v>
      </c>
    </row>
    <row r="22" spans="1:17" x14ac:dyDescent="0.25">
      <c r="B22" s="1"/>
      <c r="J22" s="2"/>
      <c r="K22" s="20" t="str" cm="1">
        <f t="array" ref="K22">IF(E22&lt;&gt;"",($A22-(_xlfn.XLOOKUP(TRUE,E$1:E21&lt;&gt;"",$A$1:$A21,,,-1)))/7,IF(F22&lt;&gt;"",($A22-(_xlfn.XLOOKUP(TRUE,F$1:F21&lt;&gt;"",$A$1:$A21,,,-1)))/7,IF(G22&lt;&gt;"",($A22-(_xlfn.XLOOKUP(TRUE,G$1:G21&lt;&gt;"",$A$1:$A21,,,-1)))/7,"")))</f>
        <v/>
      </c>
      <c r="L22" s="43" t="str" cm="1">
        <f t="array" ref="L22">IF(H22&lt;&gt;"",($A22-(_xlfn.XLOOKUP(TRUE,H$1:H21&lt;&gt;"",$A$1:$A21,,,-1)))/7,"")</f>
        <v/>
      </c>
      <c r="M22" s="51"/>
      <c r="N22" s="6"/>
      <c r="O22" s="38">
        <f>SUM(O24:O74)</f>
        <v>40</v>
      </c>
      <c r="P22" s="38">
        <f>SUM(P24:P74)</f>
        <v>27</v>
      </c>
      <c r="Q22" s="55" t="s">
        <v>26</v>
      </c>
    </row>
    <row r="23" spans="1:17" x14ac:dyDescent="0.25">
      <c r="A23" s="4">
        <v>46149</v>
      </c>
      <c r="B23" s="1" t="s">
        <v>37</v>
      </c>
      <c r="I23" s="7" t="str">
        <f>IF(AND(D23="F&amp;GP",OR(E23="Community",F23="Estate Management",G23="Highways")),"F&amp;GP followed by ",IF(OR(G23="Highways",AND(C23="",D23="",F23="",E23="")),"",IF(H23="","",IF(AND(H23="Planning",J23&lt;&gt;""),"Planning &amp; Highways (Planning only), followed by ",""))))</f>
        <v/>
      </c>
      <c r="J23" s="2" t="str">
        <f t="shared" ref="J23" si="0">IF(G23&lt;&gt;"","Planning &amp; Highways (Both)",IF(AND(H23&lt;&gt;"",C23="",D23="",F23="",E23=""),"Planning &amp; Highways (Planning only)",IF(AND(D23="F&amp;GP",OR(E23="Community",F23="Estate Management",G23="Highways")),C23&amp;E23&amp;F23,C23&amp;D23&amp;E23&amp;F23)))</f>
        <v/>
      </c>
      <c r="K23" s="20" t="str" cm="1">
        <f t="array" ref="K23">IF(E23&lt;&gt;"",($A23-(_xlfn.XLOOKUP(TRUE,E$1:E22&lt;&gt;"",$A$1:$A22,,,-1)))/7,IF(F23&lt;&gt;"",($A23-(_xlfn.XLOOKUP(TRUE,F$1:F22&lt;&gt;"",$A$1:$A22,,,-1)))/7,IF(G23&lt;&gt;"",($A23-(_xlfn.XLOOKUP(TRUE,G$1:G22&lt;&gt;"",$A$1:$A22,,,-1)))/7,"")))</f>
        <v/>
      </c>
      <c r="L23" s="43" t="str" cm="1">
        <f t="array" ref="L23">IF(H23&lt;&gt;"",($A23-(_xlfn.XLOOKUP(TRUE,H$1:H22&lt;&gt;"",$A$1:$A22,,,-1)))/7,"")</f>
        <v/>
      </c>
      <c r="M23" s="51" t="str">
        <f t="shared" ref="M23:M54" si="1">IF(C23="","",IF(AND(DAY(A23)&gt;8,DAY(A23)&lt;16),"Y","N"))</f>
        <v/>
      </c>
      <c r="N23" s="6"/>
      <c r="P23" s="38"/>
    </row>
    <row r="24" spans="1:17" x14ac:dyDescent="0.25">
      <c r="A24" s="4">
        <v>46156</v>
      </c>
      <c r="B24" s="1" t="s">
        <v>37</v>
      </c>
      <c r="C24" s="2" t="s">
        <v>16</v>
      </c>
      <c r="H24" s="23" t="s">
        <v>3</v>
      </c>
      <c r="I24" s="7" t="str">
        <f t="shared" ref="I24:I74" si="2">IF(AND(D24="F&amp;GP",OR(E24="Community",F24="Estate Management",G24="Highways")),"F&amp;GP followed by ",IF(OR(G24="Highways",AND(C24="",D24="",F24="",E24="")),"",IF(H24="","",IF(AND(H24="Planning",J24&lt;&gt;""),"Planning &amp; Highways (Planning only), followed by ",""))))</f>
        <v xml:space="preserve">Planning &amp; Highways (Planning only), followed by </v>
      </c>
      <c r="J24" s="2" t="str">
        <f t="shared" ref="J24:J74" si="3">IF(G24&lt;&gt;"","Planning &amp; Highways (Both)",IF(AND(H24&lt;&gt;"",C24="",D24="",F24="",E24=""),"Planning &amp; Highways (Planning only)",IF(AND(D24="F&amp;GP",OR(E24="Community",F24="Estate Management",G24="Highways")),C24&amp;E24&amp;F24,C24&amp;D24&amp;E24&amp;F24)))</f>
        <v>Full (Annual)</v>
      </c>
      <c r="K24" s="20" t="str" cm="1">
        <f t="array" ref="K24">IF(E24&lt;&gt;"",($A24-(_xlfn.XLOOKUP(TRUE,E$1:E23&lt;&gt;"",$A$1:$A23,,,-1)))/7,IF(F24&lt;&gt;"",($A24-(_xlfn.XLOOKUP(TRUE,F$1:F23&lt;&gt;"",$A$1:$A23,,,-1)))/7,IF(G24&lt;&gt;"",($A24-(_xlfn.XLOOKUP(TRUE,G$1:G23&lt;&gt;"",$A$1:$A23,,,-1)))/7,"")))</f>
        <v/>
      </c>
      <c r="L24" s="43" cm="1">
        <f t="array" ref="L24">IF(H24&lt;&gt;"",($A24-(_xlfn.XLOOKUP(TRUE,H$1:H23&lt;&gt;"",$A$1:$A23,,,-1)))/7,"")</f>
        <v>3</v>
      </c>
      <c r="M24" s="51" t="str">
        <f t="shared" si="1"/>
        <v>Y</v>
      </c>
      <c r="N24" s="6" t="str">
        <f t="shared" ref="N24:N55" si="4">IF(MONTH(A24)&lt;&gt;MONTH(A25),TEXT(A24,"mmmm"),"")</f>
        <v/>
      </c>
      <c r="O24" s="38" t="str">
        <f>IF(MONTH(A24)&lt;&gt;MONTH(A25),COUNTIF(C$23:F24,"&lt;&gt;")+COUNTIF(H$23:H24,"&lt;&gt;")-SUM(O$23:O23),"")</f>
        <v/>
      </c>
      <c r="P24" s="38" t="str">
        <f>IF(MONTH(A24)&lt;&gt;MONTH(A25),COUNTIF(J$23:J24,"&lt;&gt;")-COUNTBLANK(J$23:J24)-SUM(P$23:P23),"")</f>
        <v/>
      </c>
    </row>
    <row r="25" spans="1:17" x14ac:dyDescent="0.25">
      <c r="A25" s="4">
        <v>46163</v>
      </c>
      <c r="B25" s="1" t="s">
        <v>37</v>
      </c>
      <c r="I25" s="7" t="str">
        <f t="shared" si="2"/>
        <v/>
      </c>
      <c r="J25" s="2" t="str">
        <f t="shared" si="3"/>
        <v/>
      </c>
      <c r="K25" s="20" t="str" cm="1">
        <f t="array" ref="K25">IF(E25&lt;&gt;"",($A25-(_xlfn.XLOOKUP(TRUE,E$1:E24&lt;&gt;"",$A$1:$A24,,,-1)))/7,IF(F25&lt;&gt;"",($A25-(_xlfn.XLOOKUP(TRUE,F$1:F24&lt;&gt;"",$A$1:$A24,,,-1)))/7,IF(G25&lt;&gt;"",($A25-(_xlfn.XLOOKUP(TRUE,G$1:G24&lt;&gt;"",$A$1:$A24,,,-1)))/7,"")))</f>
        <v/>
      </c>
      <c r="L25" s="43" t="str" cm="1">
        <f t="array" ref="L25">IF(H25&lt;&gt;"",($A25-(_xlfn.XLOOKUP(TRUE,H$1:H24&lt;&gt;"",$A$1:$A24,,,-1)))/7,"")</f>
        <v/>
      </c>
      <c r="M25" s="51" t="str">
        <f t="shared" si="1"/>
        <v/>
      </c>
      <c r="N25" s="6" t="str">
        <f t="shared" si="4"/>
        <v/>
      </c>
      <c r="O25" s="38" t="str">
        <f>IF(MONTH(A25)&lt;&gt;MONTH(A26),COUNTIF(C$23:F25,"&lt;&gt;")+COUNTIF(H$23:H25,"&lt;&gt;")-SUM(O$23:O24),"")</f>
        <v/>
      </c>
      <c r="P25" s="38" t="str">
        <f>IF(MONTH(A25)&lt;&gt;MONTH(A26),COUNTIF(J$23:J25,"&lt;&gt;")-COUNTBLANK(J$23:J25)-SUM(P$23:P24),"")</f>
        <v/>
      </c>
    </row>
    <row r="26" spans="1:17" x14ac:dyDescent="0.25">
      <c r="A26" s="4">
        <v>46170</v>
      </c>
      <c r="B26" s="1" t="s">
        <v>37</v>
      </c>
      <c r="I26" s="7" t="str">
        <f t="shared" si="2"/>
        <v/>
      </c>
      <c r="J26" s="2" t="str">
        <f t="shared" si="3"/>
        <v/>
      </c>
      <c r="K26" s="20" t="str" cm="1">
        <f t="array" ref="K26">IF(E26&lt;&gt;"",($A26-(_xlfn.XLOOKUP(TRUE,E$1:E25&lt;&gt;"",$A$1:$A25,,,-1)))/7,IF(F26&lt;&gt;"",($A26-(_xlfn.XLOOKUP(TRUE,F$1:F25&lt;&gt;"",$A$1:$A25,,,-1)))/7,IF(G26&lt;&gt;"",($A26-(_xlfn.XLOOKUP(TRUE,G$1:G25&lt;&gt;"",$A$1:$A25,,,-1)))/7,"")))</f>
        <v/>
      </c>
      <c r="L26" s="43" t="str" cm="1">
        <f t="array" ref="L26">IF(H26&lt;&gt;"",($A26-(_xlfn.XLOOKUP(TRUE,H$1:H25&lt;&gt;"",$A$1:$A25,,,-1)))/7,"")</f>
        <v/>
      </c>
      <c r="M26" s="51" t="str">
        <f t="shared" si="1"/>
        <v/>
      </c>
      <c r="N26" s="6" t="str">
        <f t="shared" si="4"/>
        <v>May</v>
      </c>
      <c r="O26" s="38">
        <f>IF(MONTH(A26)&lt;&gt;MONTH(A27),COUNTIF(C$23:F26,"&lt;&gt;")+COUNTIF(H$23:H26,"&lt;&gt;")-SUM(O$23:O25),"")</f>
        <v>2</v>
      </c>
      <c r="P26" s="38">
        <f>IF(MONTH(A26)&lt;&gt;MONTH(A27),COUNTIF(J$23:J26,"&lt;&gt;")-COUNTBLANK(J$23:J26)-SUM(P$23:P25),"")</f>
        <v>1</v>
      </c>
    </row>
    <row r="27" spans="1:17" x14ac:dyDescent="0.25">
      <c r="A27" s="4">
        <v>46177</v>
      </c>
      <c r="B27" s="1" t="s">
        <v>37</v>
      </c>
      <c r="D27" s="2" t="s">
        <v>1</v>
      </c>
      <c r="H27" s="23" t="s">
        <v>3</v>
      </c>
      <c r="I27" s="7" t="str">
        <f t="shared" si="2"/>
        <v xml:space="preserve">Planning &amp; Highways (Planning only), followed by </v>
      </c>
      <c r="J27" s="2" t="str">
        <f t="shared" si="3"/>
        <v>F&amp;GP</v>
      </c>
      <c r="K27" s="20" t="str" cm="1">
        <f t="array" ref="K27">IF(E27&lt;&gt;"",($A27-(_xlfn.XLOOKUP(TRUE,E$1:E26&lt;&gt;"",$A$1:$A26,,,-1)))/7,IF(F27&lt;&gt;"",($A27-(_xlfn.XLOOKUP(TRUE,F$1:F26&lt;&gt;"",$A$1:$A26,,,-1)))/7,IF(G27&lt;&gt;"",($A27-(_xlfn.XLOOKUP(TRUE,G$1:G26&lt;&gt;"",$A$1:$A26,,,-1)))/7,"")))</f>
        <v/>
      </c>
      <c r="L27" s="43" cm="1">
        <f t="array" ref="L27">IF(H27&lt;&gt;"",($A27-(_xlfn.XLOOKUP(TRUE,H$1:H26&lt;&gt;"",$A$1:$A26,,,-1)))/7,"")</f>
        <v>3</v>
      </c>
      <c r="M27" s="51" t="str">
        <f t="shared" si="1"/>
        <v/>
      </c>
      <c r="N27" s="6" t="str">
        <f t="shared" si="4"/>
        <v/>
      </c>
      <c r="O27" s="38" t="str">
        <f>IF(MONTH(A27)&lt;&gt;MONTH(A28),COUNTIF(C$23:F27,"&lt;&gt;")+COUNTIF(H$23:H27,"&lt;&gt;")-SUM(O$23:O26),"")</f>
        <v/>
      </c>
      <c r="P27" s="38" t="str">
        <f>IF(MONTH(A27)&lt;&gt;MONTH(A28),COUNTIF(J$23:J27,"&lt;&gt;")-COUNTBLANK(J$23:J27)-SUM(P$23:P26),"")</f>
        <v/>
      </c>
    </row>
    <row r="28" spans="1:17" x14ac:dyDescent="0.25">
      <c r="A28" s="4">
        <v>46184</v>
      </c>
      <c r="B28" s="1" t="s">
        <v>37</v>
      </c>
      <c r="C28" s="2" t="s">
        <v>22</v>
      </c>
      <c r="I28" s="7" t="str">
        <f t="shared" si="2"/>
        <v/>
      </c>
      <c r="J28" s="2" t="str">
        <f t="shared" si="3"/>
        <v>Full (Approval of Accounts)</v>
      </c>
      <c r="K28" s="20" t="str" cm="1">
        <f t="array" ref="K28">IF(E28&lt;&gt;"",($A28-(_xlfn.XLOOKUP(TRUE,E$1:E27&lt;&gt;"",$A$1:$A27,,,-1)))/7,IF(F28&lt;&gt;"",($A28-(_xlfn.XLOOKUP(TRUE,F$1:F27&lt;&gt;"",$A$1:$A27,,,-1)))/7,IF(G28&lt;&gt;"",($A28-(_xlfn.XLOOKUP(TRUE,G$1:G27&lt;&gt;"",$A$1:$A27,,,-1)))/7,"")))</f>
        <v/>
      </c>
      <c r="L28" s="43" t="str" cm="1">
        <f t="array" ref="L28">IF(H28&lt;&gt;"",($A28-(_xlfn.XLOOKUP(TRUE,H$1:H27&lt;&gt;"",$A$1:$A27,,,-1)))/7,"")</f>
        <v/>
      </c>
      <c r="M28" s="51" t="str">
        <f t="shared" si="1"/>
        <v>Y</v>
      </c>
      <c r="N28" s="6" t="str">
        <f t="shared" si="4"/>
        <v/>
      </c>
      <c r="O28" s="38" t="str">
        <f>IF(MONTH(A28)&lt;&gt;MONTH(A29),COUNTIF(C$23:F28,"&lt;&gt;")+COUNTIF(H$23:H28,"&lt;&gt;")-SUM(O$23:O27),"")</f>
        <v/>
      </c>
      <c r="P28" s="38" t="str">
        <f>IF(MONTH(A28)&lt;&gt;MONTH(A29),COUNTIF(J$23:J28,"&lt;&gt;")-COUNTBLANK(J$23:J28)-SUM(P$23:P27),"")</f>
        <v/>
      </c>
    </row>
    <row r="29" spans="1:17" x14ac:dyDescent="0.25">
      <c r="A29" s="4">
        <v>46191</v>
      </c>
      <c r="B29" s="1" t="s">
        <v>37</v>
      </c>
      <c r="I29" s="7" t="str">
        <f t="shared" si="2"/>
        <v/>
      </c>
      <c r="J29" s="2" t="str">
        <f t="shared" si="3"/>
        <v/>
      </c>
      <c r="K29" s="20" t="str" cm="1">
        <f t="array" ref="K29">IF(E29&lt;&gt;"",($A29-(_xlfn.XLOOKUP(TRUE,E$1:E28&lt;&gt;"",$A$1:$A28,,,-1)))/7,IF(F29&lt;&gt;"",($A29-(_xlfn.XLOOKUP(TRUE,F$1:F28&lt;&gt;"",$A$1:$A28,,,-1)))/7,IF(G29&lt;&gt;"",($A29-(_xlfn.XLOOKUP(TRUE,G$1:G28&lt;&gt;"",$A$1:$A28,,,-1)))/7,"")))</f>
        <v/>
      </c>
      <c r="L29" s="43" t="str" cm="1">
        <f t="array" ref="L29">IF(H29&lt;&gt;"",($A29-(_xlfn.XLOOKUP(TRUE,H$1:H28&lt;&gt;"",$A$1:$A28,,,-1)))/7,"")</f>
        <v/>
      </c>
      <c r="M29" s="51" t="str">
        <f t="shared" si="1"/>
        <v/>
      </c>
      <c r="N29" s="6" t="str">
        <f t="shared" si="4"/>
        <v/>
      </c>
      <c r="O29" s="38" t="str">
        <f>IF(MONTH(A29)&lt;&gt;MONTH(A30),COUNTIF(C$23:F29,"&lt;&gt;")+COUNTIF(H$23:H29,"&lt;&gt;")-SUM(O$23:O28),"")</f>
        <v/>
      </c>
      <c r="P29" s="38" t="str">
        <f>IF(MONTH(A29)&lt;&gt;MONTH(A30),COUNTIF(J$23:J29,"&lt;&gt;")-COUNTBLANK(J$23:J29)-SUM(P$23:P28),"")</f>
        <v/>
      </c>
    </row>
    <row r="30" spans="1:17" x14ac:dyDescent="0.25">
      <c r="A30" s="4">
        <v>46198</v>
      </c>
      <c r="B30" s="1" t="s">
        <v>37</v>
      </c>
      <c r="D30" s="2" t="s">
        <v>1</v>
      </c>
      <c r="G30" s="2" t="s">
        <v>17</v>
      </c>
      <c r="H30" s="23" t="s">
        <v>3</v>
      </c>
      <c r="I30" s="7" t="str">
        <f t="shared" si="2"/>
        <v xml:space="preserve">F&amp;GP followed by </v>
      </c>
      <c r="J30" s="2" t="str">
        <f t="shared" si="3"/>
        <v>Planning &amp; Highways (Both)</v>
      </c>
      <c r="K30" s="20" cm="1">
        <f t="array" ref="K30">IF(E30&lt;&gt;"",($A30-(_xlfn.XLOOKUP(TRUE,E$1:E29&lt;&gt;"",$A$1:$A29,,,-1)))/7,IF(F30&lt;&gt;"",($A30-(_xlfn.XLOOKUP(TRUE,F$1:F29&lt;&gt;"",$A$1:$A29,,,-1)))/7,IF(G30&lt;&gt;"",($A30-(_xlfn.XLOOKUP(TRUE,G$1:G29&lt;&gt;"",$A$1:$A29,,,-1)))/7,"")))</f>
        <v>12</v>
      </c>
      <c r="L30" s="43" cm="1">
        <f t="array" ref="L30">IF(H30&lt;&gt;"",($A30-(_xlfn.XLOOKUP(TRUE,H$1:H29&lt;&gt;"",$A$1:$A29,,,-1)))/7,"")</f>
        <v>3</v>
      </c>
      <c r="M30" s="51" t="str">
        <f t="shared" si="1"/>
        <v/>
      </c>
      <c r="N30" s="6" t="str">
        <f t="shared" si="4"/>
        <v>June</v>
      </c>
      <c r="O30" s="38">
        <f>IF(MONTH(A30)&lt;&gt;MONTH(A31),COUNTIF(C$23:F30,"&lt;&gt;")+COUNTIF(H$23:H30,"&lt;&gt;")-SUM(O$23:O29),"")</f>
        <v>5</v>
      </c>
      <c r="P30" s="38">
        <f>IF(MONTH(A30)&lt;&gt;MONTH(A31),COUNTIF(J$23:J30,"&lt;&gt;")-COUNTBLANK(J$23:J30)-SUM(P$23:P29),"")</f>
        <v>3</v>
      </c>
    </row>
    <row r="31" spans="1:17" x14ac:dyDescent="0.25">
      <c r="A31" s="4">
        <v>46205</v>
      </c>
      <c r="B31" s="1" t="s">
        <v>37</v>
      </c>
      <c r="I31" s="7" t="str">
        <f t="shared" si="2"/>
        <v/>
      </c>
      <c r="J31" s="2" t="str">
        <f t="shared" si="3"/>
        <v/>
      </c>
      <c r="K31" s="20" t="str" cm="1">
        <f t="array" ref="K31">IF(E31&lt;&gt;"",($A31-(_xlfn.XLOOKUP(TRUE,E$1:E30&lt;&gt;"",$A$1:$A30,,,-1)))/7,IF(F31&lt;&gt;"",($A31-(_xlfn.XLOOKUP(TRUE,F$1:F30&lt;&gt;"",$A$1:$A30,,,-1)))/7,IF(G31&lt;&gt;"",($A31-(_xlfn.XLOOKUP(TRUE,G$1:G30&lt;&gt;"",$A$1:$A30,,,-1)))/7,"")))</f>
        <v/>
      </c>
      <c r="L31" s="43" t="str" cm="1">
        <f t="array" ref="L31">IF(H31&lt;&gt;"",($A31-(_xlfn.XLOOKUP(TRUE,H$1:H30&lt;&gt;"",$A$1:$A30,,,-1)))/7,"")</f>
        <v/>
      </c>
      <c r="M31" s="51" t="str">
        <f t="shared" si="1"/>
        <v/>
      </c>
      <c r="N31" s="6" t="str">
        <f t="shared" si="4"/>
        <v/>
      </c>
      <c r="O31" s="38" t="str">
        <f>IF(MONTH(A31)&lt;&gt;MONTH(A32),COUNTIF(C$23:F31,"&lt;&gt;")+COUNTIF(H$23:H31,"&lt;&gt;")-SUM(O$23:O30),"")</f>
        <v/>
      </c>
      <c r="P31" s="38" t="str">
        <f>IF(MONTH(A31)&lt;&gt;MONTH(A32),COUNTIF(J$23:J31,"&lt;&gt;")-COUNTBLANK(J$23:J31)-SUM(P$23:P30),"")</f>
        <v/>
      </c>
    </row>
    <row r="32" spans="1:17" x14ac:dyDescent="0.25">
      <c r="A32" s="4">
        <v>46212</v>
      </c>
      <c r="B32" s="1" t="s">
        <v>37</v>
      </c>
      <c r="C32" s="2" t="s">
        <v>0</v>
      </c>
      <c r="I32" s="7" t="str">
        <f t="shared" si="2"/>
        <v/>
      </c>
      <c r="J32" s="2" t="str">
        <f t="shared" si="3"/>
        <v>Full</v>
      </c>
      <c r="K32" s="20" t="str" cm="1">
        <f t="array" ref="K32">IF(E32&lt;&gt;"",($A32-(_xlfn.XLOOKUP(TRUE,E$1:E31&lt;&gt;"",$A$1:$A31,,,-1)))/7,IF(F32&lt;&gt;"",($A32-(_xlfn.XLOOKUP(TRUE,F$1:F31&lt;&gt;"",$A$1:$A31,,,-1)))/7,IF(G32&lt;&gt;"",($A32-(_xlfn.XLOOKUP(TRUE,G$1:G31&lt;&gt;"",$A$1:$A31,,,-1)))/7,"")))</f>
        <v/>
      </c>
      <c r="L32" s="43" t="str" cm="1">
        <f t="array" ref="L32">IF(H32&lt;&gt;"",($A32-(_xlfn.XLOOKUP(TRUE,H$1:H31&lt;&gt;"",$A$1:$A31,,,-1)))/7,"")</f>
        <v/>
      </c>
      <c r="M32" s="51" t="str">
        <f t="shared" si="1"/>
        <v>Y</v>
      </c>
      <c r="N32" s="6" t="str">
        <f t="shared" si="4"/>
        <v/>
      </c>
      <c r="O32" s="38" t="str">
        <f>IF(MONTH(A32)&lt;&gt;MONTH(A33),COUNTIF(C$23:F32,"&lt;&gt;")+COUNTIF(H$23:H32,"&lt;&gt;")-SUM(O$23:O31),"")</f>
        <v/>
      </c>
      <c r="P32" s="38" t="str">
        <f>IF(MONTH(A32)&lt;&gt;MONTH(A33),COUNTIF(J$23:J32,"&lt;&gt;")-COUNTBLANK(J$23:J32)-SUM(P$23:P31),"")</f>
        <v/>
      </c>
    </row>
    <row r="33" spans="1:16" x14ac:dyDescent="0.25">
      <c r="A33" s="4">
        <v>46219</v>
      </c>
      <c r="B33" s="1" t="s">
        <v>37</v>
      </c>
      <c r="F33" s="2" t="s">
        <v>27</v>
      </c>
      <c r="H33" s="23" t="s">
        <v>3</v>
      </c>
      <c r="I33" s="7" t="str">
        <f t="shared" si="2"/>
        <v xml:space="preserve">Planning &amp; Highways (Planning only), followed by </v>
      </c>
      <c r="J33" s="2" t="str">
        <f t="shared" si="3"/>
        <v>Estate Management</v>
      </c>
      <c r="K33" s="20" cm="1">
        <f t="array" ref="K33">IF(E33&lt;&gt;"",($A33-(_xlfn.XLOOKUP(TRUE,E$1:E32&lt;&gt;"",$A$1:$A32,,,-1)))/7,IF(F33&lt;&gt;"",($A33-(_xlfn.XLOOKUP(TRUE,F$1:F32&lt;&gt;"",$A$1:$A32,,,-1)))/7,IF(G33&lt;&gt;"",($A33-(_xlfn.XLOOKUP(TRUE,G$1:G32&lt;&gt;"",$A$1:$A32,,,-1)))/7,"")))</f>
        <v>13</v>
      </c>
      <c r="L33" s="43" cm="1">
        <f t="array" ref="L33">IF(H33&lt;&gt;"",($A33-(_xlfn.XLOOKUP(TRUE,H$1:H32&lt;&gt;"",$A$1:$A32,,,-1)))/7,"")</f>
        <v>3</v>
      </c>
      <c r="M33" s="51" t="str">
        <f t="shared" si="1"/>
        <v/>
      </c>
      <c r="N33" s="6" t="str">
        <f t="shared" si="4"/>
        <v/>
      </c>
      <c r="O33" s="38" t="str">
        <f>IF(MONTH(A33)&lt;&gt;MONTH(A34),COUNTIF(C$23:F33,"&lt;&gt;")+COUNTIF(H$23:H33,"&lt;&gt;")-SUM(O$23:O32),"")</f>
        <v/>
      </c>
      <c r="P33" s="38" t="str">
        <f>IF(MONTH(A33)&lt;&gt;MONTH(A34),COUNTIF(J$23:J33,"&lt;&gt;")-COUNTBLANK(J$23:J33)-SUM(P$23:P32),"")</f>
        <v/>
      </c>
    </row>
    <row r="34" spans="1:16" x14ac:dyDescent="0.25">
      <c r="A34" s="4">
        <v>46226</v>
      </c>
      <c r="B34" s="1" t="s">
        <v>37</v>
      </c>
      <c r="I34" s="7" t="str">
        <f t="shared" si="2"/>
        <v/>
      </c>
      <c r="J34" s="2" t="str">
        <f t="shared" si="3"/>
        <v/>
      </c>
      <c r="K34" s="20" t="str" cm="1">
        <f t="array" ref="K34">IF(E34&lt;&gt;"",($A34-(_xlfn.XLOOKUP(TRUE,E$1:E33&lt;&gt;"",$A$1:$A33,,,-1)))/7,IF(F34&lt;&gt;"",($A34-(_xlfn.XLOOKUP(TRUE,F$1:F33&lt;&gt;"",$A$1:$A33,,,-1)))/7,IF(G34&lt;&gt;"",($A34-(_xlfn.XLOOKUP(TRUE,G$1:G33&lt;&gt;"",$A$1:$A33,,,-1)))/7,"")))</f>
        <v/>
      </c>
      <c r="L34" s="43" t="str" cm="1">
        <f t="array" ref="L34">IF(H34&lt;&gt;"",($A34-(_xlfn.XLOOKUP(TRUE,H$1:H33&lt;&gt;"",$A$1:$A33,,,-1)))/7,"")</f>
        <v/>
      </c>
      <c r="M34" s="51" t="str">
        <f t="shared" si="1"/>
        <v/>
      </c>
      <c r="N34" s="6" t="str">
        <f t="shared" si="4"/>
        <v/>
      </c>
      <c r="O34" s="38" t="str">
        <f>IF(MONTH(A34)&lt;&gt;MONTH(A35),COUNTIF(C$23:F34,"&lt;&gt;")+COUNTIF(H$23:H34,"&lt;&gt;")-SUM(O$23:O33),"")</f>
        <v/>
      </c>
      <c r="P34" s="38" t="str">
        <f>IF(MONTH(A34)&lt;&gt;MONTH(A35),COUNTIF(J$23:J34,"&lt;&gt;")-COUNTBLANK(J$23:J34)-SUM(P$23:P33),"")</f>
        <v/>
      </c>
    </row>
    <row r="35" spans="1:16" x14ac:dyDescent="0.25">
      <c r="A35" s="4">
        <v>46233</v>
      </c>
      <c r="B35" s="1" t="s">
        <v>37</v>
      </c>
      <c r="I35" s="7" t="str">
        <f t="shared" si="2"/>
        <v/>
      </c>
      <c r="J35" s="2" t="str">
        <f t="shared" si="3"/>
        <v/>
      </c>
      <c r="K35" s="20" t="str" cm="1">
        <f t="array" ref="K35">IF(E35&lt;&gt;"",($A35-(_xlfn.XLOOKUP(TRUE,E$1:E34&lt;&gt;"",$A$1:$A34,,,-1)))/7,IF(F35&lt;&gt;"",($A35-(_xlfn.XLOOKUP(TRUE,F$1:F34&lt;&gt;"",$A$1:$A34,,,-1)))/7,IF(G35&lt;&gt;"",($A35-(_xlfn.XLOOKUP(TRUE,G$1:G34&lt;&gt;"",$A$1:$A34,,,-1)))/7,"")))</f>
        <v/>
      </c>
      <c r="L35" s="43" t="str" cm="1">
        <f t="array" ref="L35">IF(H35&lt;&gt;"",($A35-(_xlfn.XLOOKUP(TRUE,H$1:H34&lt;&gt;"",$A$1:$A34,,,-1)))/7,"")</f>
        <v/>
      </c>
      <c r="M35" s="51" t="str">
        <f t="shared" si="1"/>
        <v/>
      </c>
      <c r="N35" s="6" t="str">
        <f t="shared" si="4"/>
        <v>July</v>
      </c>
      <c r="O35" s="38">
        <f>IF(MONTH(A35)&lt;&gt;MONTH(A36),COUNTIF(C$23:F35,"&lt;&gt;")+COUNTIF(H$23:H35,"&lt;&gt;")-SUM(O$23:O34),"")</f>
        <v>3</v>
      </c>
      <c r="P35" s="38">
        <f>IF(MONTH(A35)&lt;&gt;MONTH(A36),COUNTIF(J$23:J35,"&lt;&gt;")-COUNTBLANK(J$23:J35)-SUM(P$23:P34),"")</f>
        <v>2</v>
      </c>
    </row>
    <row r="36" spans="1:16" x14ac:dyDescent="0.25">
      <c r="A36" s="4">
        <v>46240</v>
      </c>
      <c r="B36" s="1" t="s">
        <v>37</v>
      </c>
      <c r="E36" s="2" t="s">
        <v>2</v>
      </c>
      <c r="H36" s="23" t="s">
        <v>3</v>
      </c>
      <c r="I36" s="7" t="str">
        <f t="shared" si="2"/>
        <v xml:space="preserve">Planning &amp; Highways (Planning only), followed by </v>
      </c>
      <c r="J36" s="2" t="str">
        <f t="shared" si="3"/>
        <v>Community</v>
      </c>
      <c r="K36" s="20" cm="1">
        <f t="array" ref="K36">IF(E36&lt;&gt;"",($A36-(_xlfn.XLOOKUP(TRUE,E$1:E35&lt;&gt;"",$A$1:$A35,,,-1)))/7,IF(F36&lt;&gt;"",($A36-(_xlfn.XLOOKUP(TRUE,F$1:F35&lt;&gt;"",$A$1:$A35,,,-1)))/7,IF(G36&lt;&gt;"",($A36-(_xlfn.XLOOKUP(TRUE,G$1:G35&lt;&gt;"",$A$1:$A35,,,-1)))/7,"")))</f>
        <v>15</v>
      </c>
      <c r="L36" s="43" cm="1">
        <f t="array" ref="L36">IF(H36&lt;&gt;"",($A36-(_xlfn.XLOOKUP(TRUE,H$1:H35&lt;&gt;"",$A$1:$A35,,,-1)))/7,"")</f>
        <v>3</v>
      </c>
      <c r="M36" s="51" t="str">
        <f t="shared" si="1"/>
        <v/>
      </c>
      <c r="N36" s="6" t="str">
        <f t="shared" si="4"/>
        <v/>
      </c>
      <c r="O36" s="38" t="str">
        <f>IF(MONTH(A36)&lt;&gt;MONTH(A37),COUNTIF(C$23:F36,"&lt;&gt;")+COUNTIF(H$23:H36,"&lt;&gt;")-SUM(O$23:O35),"")</f>
        <v/>
      </c>
      <c r="P36" s="38" t="str">
        <f>IF(MONTH(A36)&lt;&gt;MONTH(A37),COUNTIF(J$23:J36,"&lt;&gt;")-COUNTBLANK(J$23:J36)-SUM(P$23:P35),"")</f>
        <v/>
      </c>
    </row>
    <row r="37" spans="1:16" x14ac:dyDescent="0.25">
      <c r="A37" s="4">
        <v>46247</v>
      </c>
      <c r="B37" s="1" t="s">
        <v>37</v>
      </c>
      <c r="I37" s="7" t="str">
        <f t="shared" si="2"/>
        <v/>
      </c>
      <c r="J37" s="2" t="str">
        <f t="shared" si="3"/>
        <v/>
      </c>
      <c r="K37" s="20" t="str" cm="1">
        <f t="array" ref="K37">IF(E37&lt;&gt;"",($A37-(_xlfn.XLOOKUP(TRUE,E$1:E36&lt;&gt;"",$A$1:$A36,,,-1)))/7,IF(F37&lt;&gt;"",($A37-(_xlfn.XLOOKUP(TRUE,F$1:F36&lt;&gt;"",$A$1:$A36,,,-1)))/7,IF(G37&lt;&gt;"",($A37-(_xlfn.XLOOKUP(TRUE,G$1:G36&lt;&gt;"",$A$1:$A36,,,-1)))/7,"")))</f>
        <v/>
      </c>
      <c r="L37" s="43" t="str" cm="1">
        <f t="array" ref="L37">IF(H37&lt;&gt;"",($A37-(_xlfn.XLOOKUP(TRUE,H$1:H36&lt;&gt;"",$A$1:$A36,,,-1)))/7,"")</f>
        <v/>
      </c>
      <c r="M37" s="51" t="str">
        <f t="shared" si="1"/>
        <v/>
      </c>
      <c r="N37" s="6" t="str">
        <f t="shared" si="4"/>
        <v/>
      </c>
      <c r="O37" s="38" t="str">
        <f>IF(MONTH(A37)&lt;&gt;MONTH(A38),COUNTIF(C$23:F37,"&lt;&gt;")+COUNTIF(H$23:H37,"&lt;&gt;")-SUM(O$23:O36),"")</f>
        <v/>
      </c>
      <c r="P37" s="38" t="str">
        <f>IF(MONTH(A37)&lt;&gt;MONTH(A38),COUNTIF(J$23:J37,"&lt;&gt;")-COUNTBLANK(J$23:J37)-SUM(P$23:P36),"")</f>
        <v/>
      </c>
    </row>
    <row r="38" spans="1:16" x14ac:dyDescent="0.25">
      <c r="A38" s="4">
        <v>46254</v>
      </c>
      <c r="B38" s="1" t="s">
        <v>37</v>
      </c>
      <c r="I38" s="7" t="str">
        <f t="shared" si="2"/>
        <v/>
      </c>
      <c r="J38" s="2" t="str">
        <f t="shared" si="3"/>
        <v/>
      </c>
      <c r="K38" s="20" t="str" cm="1">
        <f t="array" ref="K38">IF(E38&lt;&gt;"",($A38-(_xlfn.XLOOKUP(TRUE,E$1:E37&lt;&gt;"",$A$1:$A37,,,-1)))/7,IF(F38&lt;&gt;"",($A38-(_xlfn.XLOOKUP(TRUE,F$1:F37&lt;&gt;"",$A$1:$A37,,,-1)))/7,IF(G38&lt;&gt;"",($A38-(_xlfn.XLOOKUP(TRUE,G$1:G37&lt;&gt;"",$A$1:$A37,,,-1)))/7,"")))</f>
        <v/>
      </c>
      <c r="L38" s="43" t="str" cm="1">
        <f t="array" ref="L38">IF(H38&lt;&gt;"",($A38-(_xlfn.XLOOKUP(TRUE,H$1:H37&lt;&gt;"",$A$1:$A37,,,-1)))/7,"")</f>
        <v/>
      </c>
      <c r="M38" s="51" t="str">
        <f t="shared" si="1"/>
        <v/>
      </c>
      <c r="N38" s="6" t="str">
        <f t="shared" si="4"/>
        <v/>
      </c>
      <c r="O38" s="38" t="str">
        <f>IF(MONTH(A38)&lt;&gt;MONTH(A39),COUNTIF(C$23:F38,"&lt;&gt;")+COUNTIF(H$23:H38,"&lt;&gt;")-SUM(O$23:O37),"")</f>
        <v/>
      </c>
      <c r="P38" s="38" t="str">
        <f>IF(MONTH(A38)&lt;&gt;MONTH(A39),COUNTIF(J$23:J38,"&lt;&gt;")-COUNTBLANK(J$23:J38)-SUM(P$23:P37),"")</f>
        <v/>
      </c>
    </row>
    <row r="39" spans="1:16" x14ac:dyDescent="0.25">
      <c r="A39" s="4">
        <v>46261</v>
      </c>
      <c r="B39" s="1" t="s">
        <v>37</v>
      </c>
      <c r="D39" s="2" t="s">
        <v>1</v>
      </c>
      <c r="H39" s="23" t="s">
        <v>3</v>
      </c>
      <c r="I39" s="7" t="str">
        <f t="shared" si="2"/>
        <v xml:space="preserve">Planning &amp; Highways (Planning only), followed by </v>
      </c>
      <c r="J39" s="2" t="str">
        <f t="shared" si="3"/>
        <v>F&amp;GP</v>
      </c>
      <c r="K39" s="20" t="str" cm="1">
        <f t="array" ref="K39">IF(E39&lt;&gt;"",($A39-(_xlfn.XLOOKUP(TRUE,E$1:E38&lt;&gt;"",$A$1:$A38,,,-1)))/7,IF(F39&lt;&gt;"",($A39-(_xlfn.XLOOKUP(TRUE,F$1:F38&lt;&gt;"",$A$1:$A38,,,-1)))/7,IF(G39&lt;&gt;"",($A39-(_xlfn.XLOOKUP(TRUE,G$1:G38&lt;&gt;"",$A$1:$A38,,,-1)))/7,"")))</f>
        <v/>
      </c>
      <c r="L39" s="43" cm="1">
        <f t="array" ref="L39">IF(H39&lt;&gt;"",($A39-(_xlfn.XLOOKUP(TRUE,H$1:H38&lt;&gt;"",$A$1:$A38,,,-1)))/7,"")</f>
        <v>3</v>
      </c>
      <c r="M39" s="51" t="str">
        <f t="shared" si="1"/>
        <v/>
      </c>
      <c r="N39" s="6" t="str">
        <f t="shared" si="4"/>
        <v>August</v>
      </c>
      <c r="O39" s="38">
        <f>IF(MONTH(A39)&lt;&gt;MONTH(A40),COUNTIF(C$23:F39,"&lt;&gt;")+COUNTIF(H$23:H39,"&lt;&gt;")-SUM(O$23:O38),"")</f>
        <v>4</v>
      </c>
      <c r="P39" s="38">
        <f>IF(MONTH(A39)&lt;&gt;MONTH(A40),COUNTIF(J$23:J39,"&lt;&gt;")-COUNTBLANK(J$23:J39)-SUM(P$23:P38),"")</f>
        <v>2</v>
      </c>
    </row>
    <row r="40" spans="1:16" x14ac:dyDescent="0.25">
      <c r="A40" s="4">
        <v>46268</v>
      </c>
      <c r="B40" s="1" t="s">
        <v>37</v>
      </c>
      <c r="I40" s="7" t="str">
        <f t="shared" si="2"/>
        <v/>
      </c>
      <c r="J40" s="2" t="str">
        <f t="shared" si="3"/>
        <v/>
      </c>
      <c r="K40" s="20" t="str" cm="1">
        <f t="array" ref="K40">IF(E40&lt;&gt;"",($A40-(_xlfn.XLOOKUP(TRUE,E$1:E39&lt;&gt;"",$A$1:$A39,,,-1)))/7,IF(F40&lt;&gt;"",($A40-(_xlfn.XLOOKUP(TRUE,F$1:F39&lt;&gt;"",$A$1:$A39,,,-1)))/7,IF(G40&lt;&gt;"",($A40-(_xlfn.XLOOKUP(TRUE,G$1:G39&lt;&gt;"",$A$1:$A39,,,-1)))/7,"")))</f>
        <v/>
      </c>
      <c r="L40" s="43" t="str" cm="1">
        <f t="array" ref="L40">IF(H40&lt;&gt;"",($A40-(_xlfn.XLOOKUP(TRUE,H$1:H39&lt;&gt;"",$A$1:$A39,,,-1)))/7,"")</f>
        <v/>
      </c>
      <c r="M40" s="51" t="str">
        <f t="shared" si="1"/>
        <v/>
      </c>
      <c r="N40" s="6" t="str">
        <f t="shared" si="4"/>
        <v/>
      </c>
      <c r="O40" s="38" t="str">
        <f>IF(MONTH(A40)&lt;&gt;MONTH(A41),COUNTIF(C$23:F40,"&lt;&gt;")+COUNTIF(H$23:H40,"&lt;&gt;")-SUM(O$23:O39),"")</f>
        <v/>
      </c>
      <c r="P40" s="38" t="str">
        <f>IF(MONTH(A40)&lt;&gt;MONTH(A41),COUNTIF(J$23:J40,"&lt;&gt;")-COUNTBLANK(J$23:J40)-SUM(P$23:P39),"")</f>
        <v/>
      </c>
    </row>
    <row r="41" spans="1:16" x14ac:dyDescent="0.25">
      <c r="A41" s="4">
        <v>46275</v>
      </c>
      <c r="B41" s="1" t="s">
        <v>37</v>
      </c>
      <c r="C41" s="2" t="s">
        <v>0</v>
      </c>
      <c r="I41" s="7" t="str">
        <f t="shared" si="2"/>
        <v/>
      </c>
      <c r="J41" s="2" t="str">
        <f t="shared" si="3"/>
        <v>Full</v>
      </c>
      <c r="K41" s="20" t="str" cm="1">
        <f t="array" ref="K41">IF(E41&lt;&gt;"",($A41-(_xlfn.XLOOKUP(TRUE,E$1:E40&lt;&gt;"",$A$1:$A40,,,-1)))/7,IF(F41&lt;&gt;"",($A41-(_xlfn.XLOOKUP(TRUE,F$1:F40&lt;&gt;"",$A$1:$A40,,,-1)))/7,IF(G41&lt;&gt;"",($A41-(_xlfn.XLOOKUP(TRUE,G$1:G40&lt;&gt;"",$A$1:$A40,,,-1)))/7,"")))</f>
        <v/>
      </c>
      <c r="L41" s="43" t="str" cm="1">
        <f t="array" ref="L41">IF(H41&lt;&gt;"",($A41-(_xlfn.XLOOKUP(TRUE,H$1:H40&lt;&gt;"",$A$1:$A40,,,-1)))/7,"")</f>
        <v/>
      </c>
      <c r="M41" s="51" t="str">
        <f t="shared" si="1"/>
        <v>Y</v>
      </c>
      <c r="N41" s="6" t="str">
        <f t="shared" si="4"/>
        <v/>
      </c>
      <c r="O41" s="38" t="str">
        <f>IF(MONTH(A41)&lt;&gt;MONTH(A42),COUNTIF(C$23:F41,"&lt;&gt;")+COUNTIF(H$23:H41,"&lt;&gt;")-SUM(O$23:O40),"")</f>
        <v/>
      </c>
      <c r="P41" s="38" t="str">
        <f>IF(MONTH(A41)&lt;&gt;MONTH(A42),COUNTIF(J$23:J41,"&lt;&gt;")-COUNTBLANK(J$23:J41)-SUM(P$23:P40),"")</f>
        <v/>
      </c>
    </row>
    <row r="42" spans="1:16" x14ac:dyDescent="0.25">
      <c r="A42" s="4">
        <v>46282</v>
      </c>
      <c r="B42" s="1" t="s">
        <v>37</v>
      </c>
      <c r="G42" s="2" t="s">
        <v>17</v>
      </c>
      <c r="H42" s="23" t="s">
        <v>3</v>
      </c>
      <c r="I42" s="7" t="str">
        <f t="shared" si="2"/>
        <v/>
      </c>
      <c r="J42" s="2" t="str">
        <f t="shared" si="3"/>
        <v>Planning &amp; Highways (Both)</v>
      </c>
      <c r="K42" s="20" cm="1">
        <f t="array" ref="K42">IF(E42&lt;&gt;"",($A42-(_xlfn.XLOOKUP(TRUE,E$1:E41&lt;&gt;"",$A$1:$A41,,,-1)))/7,IF(F42&lt;&gt;"",($A42-(_xlfn.XLOOKUP(TRUE,F$1:F41&lt;&gt;"",$A$1:$A41,,,-1)))/7,IF(G42&lt;&gt;"",($A42-(_xlfn.XLOOKUP(TRUE,G$1:G41&lt;&gt;"",$A$1:$A41,,,-1)))/7,"")))</f>
        <v>12</v>
      </c>
      <c r="L42" s="43" cm="1">
        <f t="array" ref="L42">IF(H42&lt;&gt;"",($A42-(_xlfn.XLOOKUP(TRUE,H$1:H41&lt;&gt;"",$A$1:$A41,,,-1)))/7,"")</f>
        <v>3</v>
      </c>
      <c r="M42" s="51" t="str">
        <f t="shared" si="1"/>
        <v/>
      </c>
      <c r="N42" s="6" t="str">
        <f t="shared" si="4"/>
        <v/>
      </c>
      <c r="O42" s="38" t="str">
        <f>IF(MONTH(A42)&lt;&gt;MONTH(A43),COUNTIF(C$23:F42,"&lt;&gt;")+COUNTIF(H$23:H42,"&lt;&gt;")-SUM(O$23:O41),"")</f>
        <v/>
      </c>
      <c r="P42" s="38" t="str">
        <f>IF(MONTH(A42)&lt;&gt;MONTH(A43),COUNTIF(J$23:J42,"&lt;&gt;")-COUNTBLANK(J$23:J42)-SUM(P$23:P41),"")</f>
        <v/>
      </c>
    </row>
    <row r="43" spans="1:16" x14ac:dyDescent="0.25">
      <c r="A43" s="4">
        <v>46289</v>
      </c>
      <c r="B43" s="1" t="s">
        <v>37</v>
      </c>
      <c r="I43" s="7" t="str">
        <f t="shared" si="2"/>
        <v/>
      </c>
      <c r="J43" s="2" t="str">
        <f t="shared" si="3"/>
        <v/>
      </c>
      <c r="K43" s="20" t="str" cm="1">
        <f t="array" ref="K43">IF(E43&lt;&gt;"",($A43-(_xlfn.XLOOKUP(TRUE,E$1:E42&lt;&gt;"",$A$1:$A42,,,-1)))/7,IF(F43&lt;&gt;"",($A43-(_xlfn.XLOOKUP(TRUE,F$1:F42&lt;&gt;"",$A$1:$A42,,,-1)))/7,IF(G43&lt;&gt;"",($A43-(_xlfn.XLOOKUP(TRUE,G$1:G42&lt;&gt;"",$A$1:$A42,,,-1)))/7,"")))</f>
        <v/>
      </c>
      <c r="L43" s="43" t="str" cm="1">
        <f t="array" ref="L43">IF(H43&lt;&gt;"",($A43-(_xlfn.XLOOKUP(TRUE,H$1:H42&lt;&gt;"",$A$1:$A42,,,-1)))/7,"")</f>
        <v/>
      </c>
      <c r="M43" s="51" t="str">
        <f t="shared" si="1"/>
        <v/>
      </c>
      <c r="N43" s="6" t="str">
        <f t="shared" si="4"/>
        <v>September</v>
      </c>
      <c r="O43" s="38">
        <f>IF(MONTH(A43)&lt;&gt;MONTH(A44),COUNTIF(C$23:F43,"&lt;&gt;")+COUNTIF(H$23:H43,"&lt;&gt;")-SUM(O$23:O42),"")</f>
        <v>2</v>
      </c>
      <c r="P43" s="38">
        <f>IF(MONTH(A43)&lt;&gt;MONTH(A44),COUNTIF(J$23:J43,"&lt;&gt;")-COUNTBLANK(J$23:J43)-SUM(P$23:P42),"")</f>
        <v>2</v>
      </c>
    </row>
    <row r="44" spans="1:16" x14ac:dyDescent="0.25">
      <c r="A44" s="4">
        <v>46296</v>
      </c>
      <c r="B44" s="1" t="s">
        <v>37</v>
      </c>
      <c r="I44" s="7" t="str">
        <f t="shared" si="2"/>
        <v/>
      </c>
      <c r="J44" s="2" t="str">
        <f t="shared" si="3"/>
        <v/>
      </c>
      <c r="K44" s="20" t="str" cm="1">
        <f t="array" ref="K44">IF(E44&lt;&gt;"",($A44-(_xlfn.XLOOKUP(TRUE,E$1:E43&lt;&gt;"",$A$1:$A43,,,-1)))/7,IF(F44&lt;&gt;"",($A44-(_xlfn.XLOOKUP(TRUE,F$1:F43&lt;&gt;"",$A$1:$A43,,,-1)))/7,IF(G44&lt;&gt;"",($A44-(_xlfn.XLOOKUP(TRUE,G$1:G43&lt;&gt;"",$A$1:$A43,,,-1)))/7,"")))</f>
        <v/>
      </c>
      <c r="L44" s="43" t="str" cm="1">
        <f t="array" ref="L44">IF(H44&lt;&gt;"",($A44-(_xlfn.XLOOKUP(TRUE,H$1:H43&lt;&gt;"",$A$1:$A43,,,-1)))/7,"")</f>
        <v/>
      </c>
      <c r="M44" s="51" t="str">
        <f t="shared" si="1"/>
        <v/>
      </c>
      <c r="N44" s="6" t="str">
        <f t="shared" si="4"/>
        <v/>
      </c>
      <c r="O44" s="38" t="str">
        <f>IF(MONTH(A44)&lt;&gt;MONTH(A45),COUNTIF(C$23:F44,"&lt;&gt;")+COUNTIF(H$23:H44,"&lt;&gt;")-SUM(O$23:O43),"")</f>
        <v/>
      </c>
      <c r="P44" s="38" t="str">
        <f>IF(MONTH(A44)&lt;&gt;MONTH(A45),COUNTIF(J$23:J44,"&lt;&gt;")-COUNTBLANK(J$23:J44)-SUM(P$23:P43),"")</f>
        <v/>
      </c>
    </row>
    <row r="45" spans="1:16" x14ac:dyDescent="0.25">
      <c r="A45" s="4">
        <v>46303</v>
      </c>
      <c r="B45" s="1" t="s">
        <v>37</v>
      </c>
      <c r="F45" s="2" t="s">
        <v>27</v>
      </c>
      <c r="H45" s="23" t="s">
        <v>3</v>
      </c>
      <c r="I45" s="7" t="str">
        <f t="shared" si="2"/>
        <v xml:space="preserve">Planning &amp; Highways (Planning only), followed by </v>
      </c>
      <c r="J45" s="2" t="str">
        <f t="shared" si="3"/>
        <v>Estate Management</v>
      </c>
      <c r="K45" s="20" cm="1">
        <f t="array" ref="K45">IF(E45&lt;&gt;"",($A45-(_xlfn.XLOOKUP(TRUE,E$1:E44&lt;&gt;"",$A$1:$A44,,,-1)))/7,IF(F45&lt;&gt;"",($A45-(_xlfn.XLOOKUP(TRUE,F$1:F44&lt;&gt;"",$A$1:$A44,,,-1)))/7,IF(G45&lt;&gt;"",($A45-(_xlfn.XLOOKUP(TRUE,G$1:G44&lt;&gt;"",$A$1:$A44,,,-1)))/7,"")))</f>
        <v>12</v>
      </c>
      <c r="L45" s="43" cm="1">
        <f t="array" ref="L45">IF(H45&lt;&gt;"",($A45-(_xlfn.XLOOKUP(TRUE,H$1:H44&lt;&gt;"",$A$1:$A44,,,-1)))/7,"")</f>
        <v>3</v>
      </c>
      <c r="M45" s="51" t="str">
        <f t="shared" si="1"/>
        <v/>
      </c>
      <c r="N45" s="6" t="str">
        <f t="shared" si="4"/>
        <v/>
      </c>
      <c r="O45" s="38" t="str">
        <f>IF(MONTH(A45)&lt;&gt;MONTH(A46),COUNTIF(C$23:F45,"&lt;&gt;")+COUNTIF(H$23:H45,"&lt;&gt;")-SUM(O$23:O44),"")</f>
        <v/>
      </c>
      <c r="P45" s="38" t="str">
        <f>IF(MONTH(A45)&lt;&gt;MONTH(A46),COUNTIF(J$23:J45,"&lt;&gt;")-COUNTBLANK(J$23:J45)-SUM(P$23:P44),"")</f>
        <v/>
      </c>
    </row>
    <row r="46" spans="1:16" x14ac:dyDescent="0.25">
      <c r="A46" s="4">
        <v>46310</v>
      </c>
      <c r="B46" s="1" t="s">
        <v>37</v>
      </c>
      <c r="I46" s="7" t="str">
        <f t="shared" si="2"/>
        <v/>
      </c>
      <c r="J46" s="2" t="str">
        <f t="shared" si="3"/>
        <v/>
      </c>
      <c r="K46" s="20" t="str" cm="1">
        <f t="array" ref="K46">IF(E46&lt;&gt;"",($A46-(_xlfn.XLOOKUP(TRUE,E$1:E45&lt;&gt;"",$A$1:$A45,,,-1)))/7,IF(F46&lt;&gt;"",($A46-(_xlfn.XLOOKUP(TRUE,F$1:F45&lt;&gt;"",$A$1:$A45,,,-1)))/7,IF(G46&lt;&gt;"",($A46-(_xlfn.XLOOKUP(TRUE,G$1:G45&lt;&gt;"",$A$1:$A45,,,-1)))/7,"")))</f>
        <v/>
      </c>
      <c r="L46" s="43" t="str" cm="1">
        <f t="array" ref="L46">IF(H46&lt;&gt;"",($A46-(_xlfn.XLOOKUP(TRUE,H$1:H45&lt;&gt;"",$A$1:$A45,,,-1)))/7,"")</f>
        <v/>
      </c>
      <c r="M46" s="51" t="str">
        <f t="shared" si="1"/>
        <v/>
      </c>
      <c r="N46" s="6" t="str">
        <f t="shared" si="4"/>
        <v/>
      </c>
      <c r="O46" s="38" t="str">
        <f>IF(MONTH(A46)&lt;&gt;MONTH(A47),COUNTIF(C$23:F46,"&lt;&gt;")+COUNTIF(H$23:H46,"&lt;&gt;")-SUM(O$23:O45),"")</f>
        <v/>
      </c>
      <c r="P46" s="38" t="str">
        <f>IF(MONTH(A46)&lt;&gt;MONTH(A47),COUNTIF(J$23:J46,"&lt;&gt;")-COUNTBLANK(J$23:J46)-SUM(P$23:P45),"")</f>
        <v/>
      </c>
    </row>
    <row r="47" spans="1:16" x14ac:dyDescent="0.25">
      <c r="A47" s="4">
        <v>46317</v>
      </c>
      <c r="B47" s="1" t="s">
        <v>37</v>
      </c>
      <c r="I47" s="7" t="str">
        <f t="shared" si="2"/>
        <v/>
      </c>
      <c r="J47" s="2" t="str">
        <f t="shared" si="3"/>
        <v/>
      </c>
      <c r="K47" s="20" t="str" cm="1">
        <f t="array" ref="K47">IF(E47&lt;&gt;"",($A47-(_xlfn.XLOOKUP(TRUE,E$1:E46&lt;&gt;"",$A$1:$A46,,,-1)))/7,IF(F47&lt;&gt;"",($A47-(_xlfn.XLOOKUP(TRUE,F$1:F46&lt;&gt;"",$A$1:$A46,,,-1)))/7,IF(G47&lt;&gt;"",($A47-(_xlfn.XLOOKUP(TRUE,G$1:G46&lt;&gt;"",$A$1:$A46,,,-1)))/7,"")))</f>
        <v/>
      </c>
      <c r="L47" s="43" t="str" cm="1">
        <f t="array" ref="L47">IF(H47&lt;&gt;"",($A47-(_xlfn.XLOOKUP(TRUE,H$1:H46&lt;&gt;"",$A$1:$A46,,,-1)))/7,"")</f>
        <v/>
      </c>
      <c r="M47" s="51" t="str">
        <f t="shared" si="1"/>
        <v/>
      </c>
      <c r="N47" s="6" t="str">
        <f t="shared" si="4"/>
        <v/>
      </c>
      <c r="O47" s="38" t="str">
        <f>IF(MONTH(A47)&lt;&gt;MONTH(A48),COUNTIF(C$23:F47,"&lt;&gt;")+COUNTIF(H$23:H47,"&lt;&gt;")-SUM(O$23:O46),"")</f>
        <v/>
      </c>
      <c r="P47" s="38" t="str">
        <f>IF(MONTH(A47)&lt;&gt;MONTH(A48),COUNTIF(J$23:J47,"&lt;&gt;")-COUNTBLANK(J$23:J47)-SUM(P$23:P46),"")</f>
        <v/>
      </c>
    </row>
    <row r="48" spans="1:16" x14ac:dyDescent="0.25">
      <c r="A48" s="4">
        <v>46324</v>
      </c>
      <c r="B48" s="1" t="s">
        <v>37</v>
      </c>
      <c r="D48" s="2" t="s">
        <v>1</v>
      </c>
      <c r="H48" s="23" t="s">
        <v>3</v>
      </c>
      <c r="I48" s="7" t="str">
        <f t="shared" si="2"/>
        <v xml:space="preserve">Planning &amp; Highways (Planning only), followed by </v>
      </c>
      <c r="J48" s="2" t="str">
        <f t="shared" si="3"/>
        <v>F&amp;GP</v>
      </c>
      <c r="K48" s="20" t="str" cm="1">
        <f t="array" ref="K48">IF(E48&lt;&gt;"",($A48-(_xlfn.XLOOKUP(TRUE,E$1:E47&lt;&gt;"",$A$1:$A47,,,-1)))/7,IF(F48&lt;&gt;"",($A48-(_xlfn.XLOOKUP(TRUE,F$1:F47&lt;&gt;"",$A$1:$A47,,,-1)))/7,IF(G48&lt;&gt;"",($A48-(_xlfn.XLOOKUP(TRUE,G$1:G47&lt;&gt;"",$A$1:$A47,,,-1)))/7,"")))</f>
        <v/>
      </c>
      <c r="L48" s="43" cm="1">
        <f t="array" ref="L48">IF(H48&lt;&gt;"",($A48-(_xlfn.XLOOKUP(TRUE,H$1:H47&lt;&gt;"",$A$1:$A47,,,-1)))/7,"")</f>
        <v>3</v>
      </c>
      <c r="M48" s="51" t="str">
        <f t="shared" si="1"/>
        <v/>
      </c>
      <c r="N48" s="6" t="str">
        <f t="shared" si="4"/>
        <v>October</v>
      </c>
      <c r="O48" s="38">
        <f>IF(MONTH(A48)&lt;&gt;MONTH(A49),COUNTIF(C$23:F48,"&lt;&gt;")+COUNTIF(H$23:H48,"&lt;&gt;")-SUM(O$23:O47),"")</f>
        <v>4</v>
      </c>
      <c r="P48" s="38">
        <f>IF(MONTH(A48)&lt;&gt;MONTH(A49),COUNTIF(J$23:J48,"&lt;&gt;")-COUNTBLANK(J$23:J48)-SUM(P$23:P47),"")</f>
        <v>2</v>
      </c>
    </row>
    <row r="49" spans="1:16" x14ac:dyDescent="0.25">
      <c r="A49" s="4">
        <v>46331</v>
      </c>
      <c r="B49" s="1" t="s">
        <v>37</v>
      </c>
      <c r="I49" s="7" t="str">
        <f t="shared" si="2"/>
        <v/>
      </c>
      <c r="J49" s="2" t="str">
        <f t="shared" si="3"/>
        <v/>
      </c>
      <c r="K49" s="20" t="str" cm="1">
        <f t="array" ref="K49">IF(E49&lt;&gt;"",($A49-(_xlfn.XLOOKUP(TRUE,E$1:E48&lt;&gt;"",$A$1:$A48,,,-1)))/7,IF(F49&lt;&gt;"",($A49-(_xlfn.XLOOKUP(TRUE,F$1:F48&lt;&gt;"",$A$1:$A48,,,-1)))/7,IF(G49&lt;&gt;"",($A49-(_xlfn.XLOOKUP(TRUE,G$1:G48&lt;&gt;"",$A$1:$A48,,,-1)))/7,"")))</f>
        <v/>
      </c>
      <c r="L49" s="43" t="str" cm="1">
        <f t="array" ref="L49">IF(H49&lt;&gt;"",($A49-(_xlfn.XLOOKUP(TRUE,H$1:H48&lt;&gt;"",$A$1:$A48,,,-1)))/7,"")</f>
        <v/>
      </c>
      <c r="M49" s="51" t="str">
        <f t="shared" si="1"/>
        <v/>
      </c>
      <c r="N49" s="6" t="str">
        <f t="shared" si="4"/>
        <v/>
      </c>
      <c r="O49" s="38" t="str">
        <f>IF(MONTH(A49)&lt;&gt;MONTH(A50),COUNTIF(C$23:F49,"&lt;&gt;")+COUNTIF(H$23:H49,"&lt;&gt;")-SUM(O$23:O48),"")</f>
        <v/>
      </c>
      <c r="P49" s="38" t="str">
        <f>IF(MONTH(A49)&lt;&gt;MONTH(A50),COUNTIF(J$23:J49,"&lt;&gt;")-COUNTBLANK(J$23:J49)-SUM(P$23:P48),"")</f>
        <v/>
      </c>
    </row>
    <row r="50" spans="1:16" x14ac:dyDescent="0.25">
      <c r="A50" s="4">
        <v>46338</v>
      </c>
      <c r="B50" s="1" t="s">
        <v>37</v>
      </c>
      <c r="C50" s="2" t="s">
        <v>0</v>
      </c>
      <c r="I50" s="7" t="str">
        <f t="shared" si="2"/>
        <v/>
      </c>
      <c r="J50" s="2" t="str">
        <f t="shared" si="3"/>
        <v>Full</v>
      </c>
      <c r="K50" s="20" t="str" cm="1">
        <f t="array" ref="K50">IF(E50&lt;&gt;"",($A50-(_xlfn.XLOOKUP(TRUE,E$1:E49&lt;&gt;"",$A$1:$A49,,,-1)))/7,IF(F50&lt;&gt;"",($A50-(_xlfn.XLOOKUP(TRUE,F$1:F49&lt;&gt;"",$A$1:$A49,,,-1)))/7,IF(G50&lt;&gt;"",($A50-(_xlfn.XLOOKUP(TRUE,G$1:G49&lt;&gt;"",$A$1:$A49,,,-1)))/7,"")))</f>
        <v/>
      </c>
      <c r="L50" s="43" t="str" cm="1">
        <f t="array" ref="L50">IF(H50&lt;&gt;"",($A50-(_xlfn.XLOOKUP(TRUE,H$1:H49&lt;&gt;"",$A$1:$A49,,,-1)))/7,"")</f>
        <v/>
      </c>
      <c r="M50" s="51" t="str">
        <f t="shared" si="1"/>
        <v>Y</v>
      </c>
      <c r="N50" s="6" t="str">
        <f t="shared" si="4"/>
        <v/>
      </c>
      <c r="O50" s="38" t="str">
        <f>IF(MONTH(A50)&lt;&gt;MONTH(A51),COUNTIF(C$23:F50,"&lt;&gt;")+COUNTIF(H$23:H50,"&lt;&gt;")-SUM(O$23:O49),"")</f>
        <v/>
      </c>
      <c r="P50" s="38" t="str">
        <f>IF(MONTH(A50)&lt;&gt;MONTH(A51),COUNTIF(J$23:J50,"&lt;&gt;")-COUNTBLANK(J$23:J50)-SUM(P$23:P49),"")</f>
        <v/>
      </c>
    </row>
    <row r="51" spans="1:16" x14ac:dyDescent="0.25">
      <c r="A51" s="4">
        <v>46345</v>
      </c>
      <c r="B51" s="1" t="s">
        <v>37</v>
      </c>
      <c r="E51" s="2" t="s">
        <v>2</v>
      </c>
      <c r="H51" s="23" t="s">
        <v>3</v>
      </c>
      <c r="I51" s="7" t="str">
        <f t="shared" si="2"/>
        <v xml:space="preserve">Planning &amp; Highways (Planning only), followed by </v>
      </c>
      <c r="J51" s="2" t="str">
        <f t="shared" si="3"/>
        <v>Community</v>
      </c>
      <c r="K51" s="20" cm="1">
        <f t="array" ref="K51">IF(E51&lt;&gt;"",($A51-(_xlfn.XLOOKUP(TRUE,E$1:E50&lt;&gt;"",$A$1:$A50,,,-1)))/7,IF(F51&lt;&gt;"",($A51-(_xlfn.XLOOKUP(TRUE,F$1:F50&lt;&gt;"",$A$1:$A50,,,-1)))/7,IF(G51&lt;&gt;"",($A51-(_xlfn.XLOOKUP(TRUE,G$1:G50&lt;&gt;"",$A$1:$A50,,,-1)))/7,"")))</f>
        <v>15</v>
      </c>
      <c r="L51" s="43" cm="1">
        <f t="array" ref="L51">IF(H51&lt;&gt;"",($A51-(_xlfn.XLOOKUP(TRUE,H$1:H50&lt;&gt;"",$A$1:$A50,,,-1)))/7,"")</f>
        <v>3</v>
      </c>
      <c r="M51" s="51" t="str">
        <f t="shared" si="1"/>
        <v/>
      </c>
      <c r="N51" s="6" t="str">
        <f t="shared" si="4"/>
        <v/>
      </c>
      <c r="O51" s="38" t="str">
        <f>IF(MONTH(A51)&lt;&gt;MONTH(A52),COUNTIF(C$23:F51,"&lt;&gt;")+COUNTIF(H$23:H51,"&lt;&gt;")-SUM(O$23:O50),"")</f>
        <v/>
      </c>
      <c r="P51" s="38" t="str">
        <f>IF(MONTH(A51)&lt;&gt;MONTH(A52),COUNTIF(J$23:J51,"&lt;&gt;")-COUNTBLANK(J$23:J51)-SUM(P$23:P50),"")</f>
        <v/>
      </c>
    </row>
    <row r="52" spans="1:16" x14ac:dyDescent="0.25">
      <c r="A52" s="4">
        <v>46352</v>
      </c>
      <c r="B52" s="1" t="s">
        <v>37</v>
      </c>
      <c r="D52" s="2" t="s">
        <v>46</v>
      </c>
      <c r="I52" s="7" t="str">
        <f t="shared" si="2"/>
        <v/>
      </c>
      <c r="J52" s="2" t="str">
        <f t="shared" si="3"/>
        <v>F&amp;GP (Draft Budget)</v>
      </c>
      <c r="K52" s="20" t="str" cm="1">
        <f t="array" ref="K52">IF(E52&lt;&gt;"",($A52-(_xlfn.XLOOKUP(TRUE,E$1:E51&lt;&gt;"",$A$1:$A51,,,-1)))/7,IF(F52&lt;&gt;"",($A52-(_xlfn.XLOOKUP(TRUE,F$1:F51&lt;&gt;"",$A$1:$A51,,,-1)))/7,IF(G52&lt;&gt;"",($A52-(_xlfn.XLOOKUP(TRUE,G$1:G51&lt;&gt;"",$A$1:$A51,,,-1)))/7,"")))</f>
        <v/>
      </c>
      <c r="L52" s="43" t="str" cm="1">
        <f t="array" ref="L52">IF(H52&lt;&gt;"",($A52-(_xlfn.XLOOKUP(TRUE,H$1:H51&lt;&gt;"",$A$1:$A51,,,-1)))/7,"")</f>
        <v/>
      </c>
      <c r="M52" s="51" t="str">
        <f t="shared" si="1"/>
        <v/>
      </c>
      <c r="N52" s="6" t="str">
        <f t="shared" si="4"/>
        <v>November</v>
      </c>
      <c r="O52" s="38">
        <f>IF(MONTH(A52)&lt;&gt;MONTH(A53),COUNTIF(C$23:F52,"&lt;&gt;")+COUNTIF(H$23:H52,"&lt;&gt;")-SUM(O$23:O51),"")</f>
        <v>4</v>
      </c>
      <c r="P52" s="38">
        <f>IF(MONTH(A52)&lt;&gt;MONTH(A53),COUNTIF(J$23:J52,"&lt;&gt;")-COUNTBLANK(J$23:J52)-SUM(P$23:P51),"")</f>
        <v>3</v>
      </c>
    </row>
    <row r="53" spans="1:16" x14ac:dyDescent="0.25">
      <c r="A53" s="4">
        <v>46359</v>
      </c>
      <c r="B53" s="1" t="s">
        <v>37</v>
      </c>
      <c r="I53" s="7" t="str">
        <f t="shared" si="2"/>
        <v/>
      </c>
      <c r="J53" s="2" t="str">
        <f t="shared" si="3"/>
        <v/>
      </c>
      <c r="K53" s="20" t="str" cm="1">
        <f t="array" ref="K53">IF(E53&lt;&gt;"",($A53-(_xlfn.XLOOKUP(TRUE,E$1:E52&lt;&gt;"",$A$1:$A52,,,-1)))/7,IF(F53&lt;&gt;"",($A53-(_xlfn.XLOOKUP(TRUE,F$1:F52&lt;&gt;"",$A$1:$A52,,,-1)))/7,IF(G53&lt;&gt;"",($A53-(_xlfn.XLOOKUP(TRUE,G$1:G52&lt;&gt;"",$A$1:$A52,,,-1)))/7,"")))</f>
        <v/>
      </c>
      <c r="L53" s="43" t="str" cm="1">
        <f t="array" ref="L53">IF(H53&lt;&gt;"",($A53-(_xlfn.XLOOKUP(TRUE,H$1:H52&lt;&gt;"",$A$1:$A52,,,-1)))/7,"")</f>
        <v/>
      </c>
      <c r="M53" s="51" t="str">
        <f t="shared" si="1"/>
        <v/>
      </c>
      <c r="N53" s="6" t="str">
        <f t="shared" si="4"/>
        <v/>
      </c>
      <c r="O53" s="38" t="str">
        <f>IF(MONTH(A53)&lt;&gt;MONTH(A54),COUNTIF(C$23:F53,"&lt;&gt;")+COUNTIF(H$23:H53,"&lt;&gt;")-SUM(O$23:O52),"")</f>
        <v/>
      </c>
      <c r="P53" s="38" t="str">
        <f>IF(MONTH(A53)&lt;&gt;MONTH(A54),COUNTIF(J$23:J53,"&lt;&gt;")-COUNTBLANK(J$23:J53)-SUM(P$23:P52),"")</f>
        <v/>
      </c>
    </row>
    <row r="54" spans="1:16" x14ac:dyDescent="0.25">
      <c r="A54" s="4">
        <v>46366</v>
      </c>
      <c r="B54" s="1" t="s">
        <v>37</v>
      </c>
      <c r="G54" s="2" t="s">
        <v>17</v>
      </c>
      <c r="H54" s="23" t="s">
        <v>3</v>
      </c>
      <c r="I54" s="7" t="str">
        <f t="shared" si="2"/>
        <v/>
      </c>
      <c r="J54" s="2" t="str">
        <f t="shared" si="3"/>
        <v>Planning &amp; Highways (Both)</v>
      </c>
      <c r="K54" s="20" cm="1">
        <f t="array" ref="K54">IF(E54&lt;&gt;"",($A54-(_xlfn.XLOOKUP(TRUE,E$1:E53&lt;&gt;"",$A$1:$A53,,,-1)))/7,IF(F54&lt;&gt;"",($A54-(_xlfn.XLOOKUP(TRUE,F$1:F53&lt;&gt;"",$A$1:$A53,,,-1)))/7,IF(G54&lt;&gt;"",($A54-(_xlfn.XLOOKUP(TRUE,G$1:G53&lt;&gt;"",$A$1:$A53,,,-1)))/7,"")))</f>
        <v>12</v>
      </c>
      <c r="L54" s="43" cm="1">
        <f t="array" ref="L54">IF(H54&lt;&gt;"",($A54-(_xlfn.XLOOKUP(TRUE,H$1:H53&lt;&gt;"",$A$1:$A53,,,-1)))/7,"")</f>
        <v>3</v>
      </c>
      <c r="M54" s="51" t="str">
        <f t="shared" si="1"/>
        <v/>
      </c>
      <c r="N54" s="6" t="str">
        <f t="shared" si="4"/>
        <v/>
      </c>
      <c r="O54" s="38" t="str">
        <f>IF(MONTH(A54)&lt;&gt;MONTH(A55),COUNTIF(C$23:F54,"&lt;&gt;")+COUNTIF(H$23:H54,"&lt;&gt;")-SUM(O$23:O53),"")</f>
        <v/>
      </c>
      <c r="P54" s="38" t="str">
        <f>IF(MONTH(A54)&lt;&gt;MONTH(A55),COUNTIF(J$23:J54,"&lt;&gt;")-COUNTBLANK(J$23:J54)-SUM(P$23:P53),"")</f>
        <v/>
      </c>
    </row>
    <row r="55" spans="1:16" x14ac:dyDescent="0.25">
      <c r="A55" s="4">
        <v>46373</v>
      </c>
      <c r="B55" s="1" t="s">
        <v>37</v>
      </c>
      <c r="I55" s="7" t="str">
        <f t="shared" si="2"/>
        <v/>
      </c>
      <c r="J55" s="2" t="str">
        <f t="shared" si="3"/>
        <v/>
      </c>
      <c r="K55" s="20" t="str" cm="1">
        <f t="array" ref="K55">IF(E55&lt;&gt;"",($A55-(_xlfn.XLOOKUP(TRUE,E$1:E54&lt;&gt;"",$A$1:$A54,,,-1)))/7,IF(F55&lt;&gt;"",($A55-(_xlfn.XLOOKUP(TRUE,F$1:F54&lt;&gt;"",$A$1:$A54,,,-1)))/7,IF(G55&lt;&gt;"",($A55-(_xlfn.XLOOKUP(TRUE,G$1:G54&lt;&gt;"",$A$1:$A54,,,-1)))/7,"")))</f>
        <v/>
      </c>
      <c r="L55" s="43" t="str" cm="1">
        <f t="array" ref="L55">IF(H55&lt;&gt;"",($A55-(_xlfn.XLOOKUP(TRUE,H$1:H54&lt;&gt;"",$A$1:$A54,,,-1)))/7,"")</f>
        <v/>
      </c>
      <c r="M55" s="51" t="str">
        <f t="shared" ref="M55:M74" si="5">IF(C55="","",IF(AND(DAY(A55)&gt;8,DAY(A55)&lt;16),"Y","N"))</f>
        <v/>
      </c>
      <c r="N55" s="6" t="str">
        <f t="shared" si="4"/>
        <v/>
      </c>
      <c r="O55" s="38" t="str">
        <f>IF(MONTH(A55)&lt;&gt;MONTH(A56),COUNTIF(C$23:F55,"&lt;&gt;")+COUNTIF(H$23:H55,"&lt;&gt;")-SUM(O$23:O54),"")</f>
        <v/>
      </c>
      <c r="P55" s="38" t="str">
        <f>IF(MONTH(A55)&lt;&gt;MONTH(A56),COUNTIF(J$23:J55,"&lt;&gt;")-COUNTBLANK(J$23:J55)-SUM(P$23:P54),"")</f>
        <v/>
      </c>
    </row>
    <row r="56" spans="1:16" x14ac:dyDescent="0.25">
      <c r="A56" s="4">
        <v>46380</v>
      </c>
      <c r="B56" s="1" t="s">
        <v>37</v>
      </c>
      <c r="I56" s="7" t="str">
        <f t="shared" si="2"/>
        <v/>
      </c>
      <c r="J56" s="2" t="str">
        <f t="shared" si="3"/>
        <v/>
      </c>
      <c r="K56" s="20" t="str" cm="1">
        <f t="array" ref="K56">IF(E56&lt;&gt;"",($A56-(_xlfn.XLOOKUP(TRUE,E$1:E55&lt;&gt;"",$A$1:$A55,,,-1)))/7,IF(F56&lt;&gt;"",($A56-(_xlfn.XLOOKUP(TRUE,F$1:F55&lt;&gt;"",$A$1:$A55,,,-1)))/7,IF(G56&lt;&gt;"",($A56-(_xlfn.XLOOKUP(TRUE,G$1:G55&lt;&gt;"",$A$1:$A55,,,-1)))/7,"")))</f>
        <v/>
      </c>
      <c r="L56" s="43" t="str" cm="1">
        <f t="array" ref="L56">IF(H56&lt;&gt;"",($A56-(_xlfn.XLOOKUP(TRUE,H$1:H55&lt;&gt;"",$A$1:$A55,,,-1)))/7,"")</f>
        <v/>
      </c>
      <c r="M56" s="51" t="str">
        <f t="shared" si="5"/>
        <v/>
      </c>
      <c r="N56" s="6" t="str">
        <f t="shared" ref="N56:N74" si="6">IF(MONTH(A56)&lt;&gt;MONTH(A57),TEXT(A56,"mmmm"),"")</f>
        <v/>
      </c>
      <c r="O56" s="38" t="str">
        <f>IF(MONTH(A56)&lt;&gt;MONTH(A57),COUNTIF(C$23:F56,"&lt;&gt;")+COUNTIF(H$23:H56,"&lt;&gt;")-SUM(O$23:O55),"")</f>
        <v/>
      </c>
      <c r="P56" s="38" t="str">
        <f>IF(MONTH(A56)&lt;&gt;MONTH(A57),COUNTIF(J$23:J56,"&lt;&gt;")-COUNTBLANK(J$23:J56)-SUM(P$23:P55),"")</f>
        <v/>
      </c>
    </row>
    <row r="57" spans="1:16" x14ac:dyDescent="0.25">
      <c r="A57" s="4">
        <v>46387</v>
      </c>
      <c r="B57" s="1" t="s">
        <v>37</v>
      </c>
      <c r="I57" s="7" t="str">
        <f t="shared" si="2"/>
        <v/>
      </c>
      <c r="J57" s="2" t="str">
        <f t="shared" si="3"/>
        <v/>
      </c>
      <c r="K57" s="20" t="str" cm="1">
        <f t="array" ref="K57">IF(E57&lt;&gt;"",($A57-(_xlfn.XLOOKUP(TRUE,E$1:E56&lt;&gt;"",$A$1:$A56,,,-1)))/7,IF(F57&lt;&gt;"",($A57-(_xlfn.XLOOKUP(TRUE,F$1:F56&lt;&gt;"",$A$1:$A56,,,-1)))/7,IF(G57&lt;&gt;"",($A57-(_xlfn.XLOOKUP(TRUE,G$1:G56&lt;&gt;"",$A$1:$A56,,,-1)))/7,"")))</f>
        <v/>
      </c>
      <c r="L57" s="43" t="str" cm="1">
        <f t="array" ref="L57">IF(H57&lt;&gt;"",($A57-(_xlfn.XLOOKUP(TRUE,H$1:H56&lt;&gt;"",$A$1:$A56,,,-1)))/7,"")</f>
        <v/>
      </c>
      <c r="M57" s="51" t="str">
        <f t="shared" si="5"/>
        <v/>
      </c>
      <c r="N57" s="6" t="str">
        <f t="shared" si="6"/>
        <v>December</v>
      </c>
      <c r="O57" s="38">
        <f>IF(MONTH(A57)&lt;&gt;MONTH(A58),COUNTIF(C$23:F57,"&lt;&gt;")+COUNTIF(H$23:H57,"&lt;&gt;")-SUM(O$23:O56),"")</f>
        <v>1</v>
      </c>
      <c r="P57" s="38">
        <f>IF(MONTH(A57)&lt;&gt;MONTH(A58),COUNTIF(J$23:J57,"&lt;&gt;")-COUNTBLANK(J$23:J57)-SUM(P$23:P56),"")</f>
        <v>1</v>
      </c>
    </row>
    <row r="58" spans="1:16" x14ac:dyDescent="0.25">
      <c r="A58" s="4">
        <v>46394</v>
      </c>
      <c r="B58" s="1" t="s">
        <v>37</v>
      </c>
      <c r="D58" s="2" t="s">
        <v>47</v>
      </c>
      <c r="H58" s="23" t="s">
        <v>3</v>
      </c>
      <c r="I58" s="7" t="str">
        <f t="shared" si="2"/>
        <v xml:space="preserve">Planning &amp; Highways (Planning only), followed by </v>
      </c>
      <c r="J58" s="2" t="str">
        <f t="shared" si="3"/>
        <v>F&amp;GP (Finalise Budget)</v>
      </c>
      <c r="K58" s="20" t="str" cm="1">
        <f t="array" ref="K58">IF(E58&lt;&gt;"",($A58-(_xlfn.XLOOKUP(TRUE,E$1:E57&lt;&gt;"",$A$1:$A57,,,-1)))/7,IF(F58&lt;&gt;"",($A58-(_xlfn.XLOOKUP(TRUE,F$1:F57&lt;&gt;"",$A$1:$A57,,,-1)))/7,IF(G58&lt;&gt;"",($A58-(_xlfn.XLOOKUP(TRUE,G$1:G57&lt;&gt;"",$A$1:$A57,,,-1)))/7,"")))</f>
        <v/>
      </c>
      <c r="L58" s="43" cm="1">
        <f t="array" ref="L58">IF(H58&lt;&gt;"",($A58-(_xlfn.XLOOKUP(TRUE,H$1:H57&lt;&gt;"",$A$1:$A57,,,-1)))/7,"")</f>
        <v>4</v>
      </c>
      <c r="M58" s="51" t="str">
        <f t="shared" si="5"/>
        <v/>
      </c>
      <c r="N58" s="6" t="str">
        <f t="shared" si="6"/>
        <v/>
      </c>
      <c r="O58" s="38" t="str">
        <f>IF(MONTH(A58)&lt;&gt;MONTH(A59),COUNTIF(C$23:F58,"&lt;&gt;")+COUNTIF(H$23:H58,"&lt;&gt;")-SUM(O$23:O57),"")</f>
        <v/>
      </c>
      <c r="P58" s="38" t="str">
        <f>IF(MONTH(A58)&lt;&gt;MONTH(A59),COUNTIF(J$23:J58,"&lt;&gt;")-COUNTBLANK(J$23:J58)-SUM(P$23:P57),"")</f>
        <v/>
      </c>
    </row>
    <row r="59" spans="1:16" x14ac:dyDescent="0.25">
      <c r="A59" s="4">
        <v>46401</v>
      </c>
      <c r="B59" s="1" t="s">
        <v>37</v>
      </c>
      <c r="C59" s="2" t="s">
        <v>45</v>
      </c>
      <c r="I59" s="7" t="str">
        <f t="shared" si="2"/>
        <v/>
      </c>
      <c r="J59" s="2" t="str">
        <f t="shared" si="3"/>
        <v>Full (Budget)</v>
      </c>
      <c r="K59" s="20" t="str" cm="1">
        <f t="array" ref="K59">IF(E59&lt;&gt;"",($A59-(_xlfn.XLOOKUP(TRUE,E$1:E58&lt;&gt;"",$A$1:$A58,,,-1)))/7,IF(F59&lt;&gt;"",($A59-(_xlfn.XLOOKUP(TRUE,F$1:F58&lt;&gt;"",$A$1:$A58,,,-1)))/7,IF(G59&lt;&gt;"",($A59-(_xlfn.XLOOKUP(TRUE,G$1:G58&lt;&gt;"",$A$1:$A58,,,-1)))/7,"")))</f>
        <v/>
      </c>
      <c r="L59" s="43" t="str" cm="1">
        <f t="array" ref="L59">IF(H59&lt;&gt;"",($A59-(_xlfn.XLOOKUP(TRUE,H$1:H58&lt;&gt;"",$A$1:$A58,,,-1)))/7,"")</f>
        <v/>
      </c>
      <c r="M59" s="51" t="str">
        <f t="shared" si="5"/>
        <v>Y</v>
      </c>
      <c r="N59" s="6" t="str">
        <f t="shared" si="6"/>
        <v/>
      </c>
      <c r="O59" s="38" t="str">
        <f>IF(MONTH(A59)&lt;&gt;MONTH(A60),COUNTIF(C$23:F59,"&lt;&gt;")+COUNTIF(H$23:H59,"&lt;&gt;")-SUM(O$23:O58),"")</f>
        <v/>
      </c>
      <c r="P59" s="38" t="str">
        <f>IF(MONTH(A59)&lt;&gt;MONTH(A60),COUNTIF(J$23:J59,"&lt;&gt;")-COUNTBLANK(J$23:J59)-SUM(P$23:P58),"")</f>
        <v/>
      </c>
    </row>
    <row r="60" spans="1:16" x14ac:dyDescent="0.25">
      <c r="A60" s="4">
        <v>46408</v>
      </c>
      <c r="B60" s="1" t="s">
        <v>37</v>
      </c>
      <c r="F60" s="2" t="s">
        <v>27</v>
      </c>
      <c r="I60" s="7" t="str">
        <f t="shared" si="2"/>
        <v/>
      </c>
      <c r="J60" s="2" t="str">
        <f t="shared" si="3"/>
        <v>Estate Management</v>
      </c>
      <c r="K60" s="20" cm="1">
        <f t="array" ref="K60">IF(E60&lt;&gt;"",($A60-(_xlfn.XLOOKUP(TRUE,E$1:E59&lt;&gt;"",$A$1:$A59,,,-1)))/7,IF(F60&lt;&gt;"",($A60-(_xlfn.XLOOKUP(TRUE,F$1:F59&lt;&gt;"",$A$1:$A59,,,-1)))/7,IF(G60&lt;&gt;"",($A60-(_xlfn.XLOOKUP(TRUE,G$1:G59&lt;&gt;"",$A$1:$A59,,,-1)))/7,"")))</f>
        <v>15</v>
      </c>
      <c r="L60" s="43" t="str" cm="1">
        <f t="array" ref="L60">IF(H60&lt;&gt;"",($A60-(_xlfn.XLOOKUP(TRUE,H$1:H59&lt;&gt;"",$A$1:$A59,,,-1)))/7,"")</f>
        <v/>
      </c>
      <c r="M60" s="51" t="str">
        <f t="shared" si="5"/>
        <v/>
      </c>
      <c r="N60" s="6" t="str">
        <f t="shared" si="6"/>
        <v/>
      </c>
      <c r="O60" s="38" t="str">
        <f>IF(MONTH(A60)&lt;&gt;MONTH(A61),COUNTIF(C$23:F60,"&lt;&gt;")+COUNTIF(H$23:H60,"&lt;&gt;")-SUM(O$23:O59),"")</f>
        <v/>
      </c>
      <c r="P60" s="38" t="str">
        <f>IF(MONTH(A60)&lt;&gt;MONTH(A61),COUNTIF(J$23:J60,"&lt;&gt;")-COUNTBLANK(J$23:J60)-SUM(P$23:P59),"")</f>
        <v/>
      </c>
    </row>
    <row r="61" spans="1:16" x14ac:dyDescent="0.25">
      <c r="A61" s="4">
        <v>46415</v>
      </c>
      <c r="B61" s="1" t="s">
        <v>37</v>
      </c>
      <c r="E61" s="2" t="s">
        <v>2</v>
      </c>
      <c r="H61" s="23" t="s">
        <v>3</v>
      </c>
      <c r="I61" s="7" t="str">
        <f t="shared" si="2"/>
        <v xml:space="preserve">Planning &amp; Highways (Planning only), followed by </v>
      </c>
      <c r="J61" s="2" t="str">
        <f t="shared" si="3"/>
        <v>Community</v>
      </c>
      <c r="K61" s="20" cm="1">
        <f t="array" ref="K61">IF(E61&lt;&gt;"",($A61-(_xlfn.XLOOKUP(TRUE,E$1:E60&lt;&gt;"",$A$1:$A60,,,-1)))/7,IF(F61&lt;&gt;"",($A61-(_xlfn.XLOOKUP(TRUE,F$1:F60&lt;&gt;"",$A$1:$A60,,,-1)))/7,IF(G61&lt;&gt;"",($A61-(_xlfn.XLOOKUP(TRUE,G$1:G60&lt;&gt;"",$A$1:$A60,,,-1)))/7,"")))</f>
        <v>10</v>
      </c>
      <c r="L61" s="43" cm="1">
        <f t="array" ref="L61">IF(H61&lt;&gt;"",($A61-(_xlfn.XLOOKUP(TRUE,H$1:H60&lt;&gt;"",$A$1:$A60,,,-1)))/7,"")</f>
        <v>3</v>
      </c>
      <c r="M61" s="51" t="str">
        <f t="shared" si="5"/>
        <v/>
      </c>
      <c r="N61" s="6" t="str">
        <f t="shared" si="6"/>
        <v>January</v>
      </c>
      <c r="O61" s="38">
        <f>IF(MONTH(A61)&lt;&gt;MONTH(A62),COUNTIF(C$23:F61,"&lt;&gt;")+COUNTIF(H$23:H61,"&lt;&gt;")-SUM(O$23:O60),"")</f>
        <v>6</v>
      </c>
      <c r="P61" s="38">
        <f>IF(MONTH(A61)&lt;&gt;MONTH(A62),COUNTIF(J$23:J61,"&lt;&gt;")-COUNTBLANK(J$23:J61)-SUM(P$23:P60),"")</f>
        <v>4</v>
      </c>
    </row>
    <row r="62" spans="1:16" x14ac:dyDescent="0.25">
      <c r="A62" s="4">
        <v>46422</v>
      </c>
      <c r="B62" s="1" t="s">
        <v>37</v>
      </c>
      <c r="I62" s="7" t="str">
        <f t="shared" si="2"/>
        <v/>
      </c>
      <c r="J62" s="2" t="str">
        <f t="shared" si="3"/>
        <v/>
      </c>
      <c r="K62" s="20" t="str" cm="1">
        <f t="array" ref="K62">IF(E62&lt;&gt;"",($A62-(_xlfn.XLOOKUP(TRUE,E$1:E61&lt;&gt;"",$A$1:$A61,,,-1)))/7,IF(F62&lt;&gt;"",($A62-(_xlfn.XLOOKUP(TRUE,F$1:F61&lt;&gt;"",$A$1:$A61,,,-1)))/7,IF(G62&lt;&gt;"",($A62-(_xlfn.XLOOKUP(TRUE,G$1:G61&lt;&gt;"",$A$1:$A61,,,-1)))/7,"")))</f>
        <v/>
      </c>
      <c r="L62" s="43" t="str" cm="1">
        <f t="array" ref="L62">IF(H62&lt;&gt;"",($A62-(_xlfn.XLOOKUP(TRUE,H$1:H61&lt;&gt;"",$A$1:$A61,,,-1)))/7,"")</f>
        <v/>
      </c>
      <c r="M62" s="51" t="str">
        <f t="shared" si="5"/>
        <v/>
      </c>
      <c r="N62" s="6" t="str">
        <f t="shared" si="6"/>
        <v/>
      </c>
      <c r="O62" s="38" t="str">
        <f>IF(MONTH(A62)&lt;&gt;MONTH(A63),COUNTIF(C$23:F62,"&lt;&gt;")+COUNTIF(H$23:H62,"&lt;&gt;")-SUM(O$23:O61),"")</f>
        <v/>
      </c>
      <c r="P62" s="38" t="str">
        <f>IF(MONTH(A62)&lt;&gt;MONTH(A63),COUNTIF(J$23:J62,"&lt;&gt;")-COUNTBLANK(J$23:J62)-SUM(P$23:P61),"")</f>
        <v/>
      </c>
    </row>
    <row r="63" spans="1:16" x14ac:dyDescent="0.25">
      <c r="A63" s="4">
        <v>46429</v>
      </c>
      <c r="B63" s="1" t="s">
        <v>37</v>
      </c>
      <c r="I63" s="7" t="str">
        <f t="shared" si="2"/>
        <v/>
      </c>
      <c r="J63" s="2" t="str">
        <f t="shared" si="3"/>
        <v/>
      </c>
      <c r="K63" s="20" t="str" cm="1">
        <f t="array" ref="K63">IF(E63&lt;&gt;"",($A63-(_xlfn.XLOOKUP(TRUE,E$1:E62&lt;&gt;"",$A$1:$A62,,,-1)))/7,IF(F63&lt;&gt;"",($A63-(_xlfn.XLOOKUP(TRUE,F$1:F62&lt;&gt;"",$A$1:$A62,,,-1)))/7,IF(G63&lt;&gt;"",($A63-(_xlfn.XLOOKUP(TRUE,G$1:G62&lt;&gt;"",$A$1:$A62,,,-1)))/7,"")))</f>
        <v/>
      </c>
      <c r="L63" s="43" t="str" cm="1">
        <f t="array" ref="L63">IF(H63&lt;&gt;"",($A63-(_xlfn.XLOOKUP(TRUE,H$1:H62&lt;&gt;"",$A$1:$A62,,,-1)))/7,"")</f>
        <v/>
      </c>
      <c r="M63" s="51" t="str">
        <f t="shared" si="5"/>
        <v/>
      </c>
      <c r="N63" s="6" t="str">
        <f t="shared" si="6"/>
        <v/>
      </c>
      <c r="O63" s="38" t="str">
        <f>IF(MONTH(A63)&lt;&gt;MONTH(A64),COUNTIF(C$23:F63,"&lt;&gt;")+COUNTIF(H$23:H63,"&lt;&gt;")-SUM(O$23:O62),"")</f>
        <v/>
      </c>
      <c r="P63" s="38" t="str">
        <f>IF(MONTH(A63)&lt;&gt;MONTH(A64),COUNTIF(J$23:J63,"&lt;&gt;")-COUNTBLANK(J$23:J63)-SUM(P$23:P62),"")</f>
        <v/>
      </c>
    </row>
    <row r="64" spans="1:16" x14ac:dyDescent="0.25">
      <c r="A64" s="4">
        <v>46436</v>
      </c>
      <c r="B64" s="1" t="s">
        <v>37</v>
      </c>
      <c r="H64" s="23" t="s">
        <v>3</v>
      </c>
      <c r="I64" s="7" t="str">
        <f t="shared" si="2"/>
        <v/>
      </c>
      <c r="J64" s="2" t="str">
        <f t="shared" si="3"/>
        <v>Planning &amp; Highways (Planning only)</v>
      </c>
      <c r="K64" s="20" t="str" cm="1">
        <f t="array" ref="K64">IF(E64&lt;&gt;"",($A64-(_xlfn.XLOOKUP(TRUE,E$1:E63&lt;&gt;"",$A$1:$A63,,,-1)))/7,IF(F64&lt;&gt;"",($A64-(_xlfn.XLOOKUP(TRUE,F$1:F63&lt;&gt;"",$A$1:$A63,,,-1)))/7,IF(G64&lt;&gt;"",($A64-(_xlfn.XLOOKUP(TRUE,G$1:G63&lt;&gt;"",$A$1:$A63,,,-1)))/7,"")))</f>
        <v/>
      </c>
      <c r="L64" s="43" cm="1">
        <f t="array" ref="L64">IF(H64&lt;&gt;"",($A64-(_xlfn.XLOOKUP(TRUE,H$1:H63&lt;&gt;"",$A$1:$A63,,,-1)))/7,"")</f>
        <v>3</v>
      </c>
      <c r="M64" s="51" t="str">
        <f t="shared" si="5"/>
        <v/>
      </c>
      <c r="N64" s="6" t="str">
        <f t="shared" si="6"/>
        <v/>
      </c>
      <c r="O64" s="38" t="str">
        <f>IF(MONTH(A64)&lt;&gt;MONTH(A65),COUNTIF(C$23:F64,"&lt;&gt;")+COUNTIF(H$23:H64,"&lt;&gt;")-SUM(O$23:O63),"")</f>
        <v/>
      </c>
      <c r="P64" s="38" t="str">
        <f>IF(MONTH(A64)&lt;&gt;MONTH(A65),COUNTIF(J$23:J64,"&lt;&gt;")-COUNTBLANK(J$23:J64)-SUM(P$23:P63),"")</f>
        <v/>
      </c>
    </row>
    <row r="65" spans="1:16" x14ac:dyDescent="0.25">
      <c r="A65" s="4">
        <v>46443</v>
      </c>
      <c r="B65" s="1" t="s">
        <v>37</v>
      </c>
      <c r="D65" s="2" t="s">
        <v>1</v>
      </c>
      <c r="I65" s="7" t="str">
        <f t="shared" si="2"/>
        <v/>
      </c>
      <c r="J65" s="2" t="str">
        <f t="shared" si="3"/>
        <v>F&amp;GP</v>
      </c>
      <c r="K65" s="20" t="str" cm="1">
        <f t="array" ref="K65">IF(E65&lt;&gt;"",($A65-(_xlfn.XLOOKUP(TRUE,E$1:E64&lt;&gt;"",$A$1:$A64,,,-1)))/7,IF(F65&lt;&gt;"",($A65-(_xlfn.XLOOKUP(TRUE,F$1:F64&lt;&gt;"",$A$1:$A64,,,-1)))/7,IF(G65&lt;&gt;"",($A65-(_xlfn.XLOOKUP(TRUE,G$1:G64&lt;&gt;"",$A$1:$A64,,,-1)))/7,"")))</f>
        <v/>
      </c>
      <c r="L65" s="43" t="str" cm="1">
        <f t="array" ref="L65">IF(H65&lt;&gt;"",($A65-(_xlfn.XLOOKUP(TRUE,H$1:H64&lt;&gt;"",$A$1:$A64,,,-1)))/7,"")</f>
        <v/>
      </c>
      <c r="M65" s="51" t="str">
        <f t="shared" si="5"/>
        <v/>
      </c>
      <c r="N65" s="6" t="str">
        <f t="shared" si="6"/>
        <v>February</v>
      </c>
      <c r="O65" s="38">
        <f>IF(MONTH(A65)&lt;&gt;MONTH(A66),COUNTIF(C$23:F65,"&lt;&gt;")+COUNTIF(H$23:H65,"&lt;&gt;")-SUM(O$23:O64),"")</f>
        <v>2</v>
      </c>
      <c r="P65" s="38">
        <f>IF(MONTH(A65)&lt;&gt;MONTH(A66),COUNTIF(J$23:J65,"&lt;&gt;")-COUNTBLANK(J$23:J65)-SUM(P$23:P64),"")</f>
        <v>2</v>
      </c>
    </row>
    <row r="66" spans="1:16" x14ac:dyDescent="0.25">
      <c r="A66" s="4">
        <v>46450</v>
      </c>
      <c r="B66" s="1" t="s">
        <v>37</v>
      </c>
      <c r="I66" s="7" t="str">
        <f t="shared" si="2"/>
        <v/>
      </c>
      <c r="J66" s="2" t="str">
        <f t="shared" si="3"/>
        <v/>
      </c>
      <c r="K66" s="20" t="str" cm="1">
        <f t="array" ref="K66">IF(E66&lt;&gt;"",($A66-(_xlfn.XLOOKUP(TRUE,E$1:E65&lt;&gt;"",$A$1:$A65,,,-1)))/7,IF(F66&lt;&gt;"",($A66-(_xlfn.XLOOKUP(TRUE,F$1:F65&lt;&gt;"",$A$1:$A65,,,-1)))/7,IF(G66&lt;&gt;"",($A66-(_xlfn.XLOOKUP(TRUE,G$1:G65&lt;&gt;"",$A$1:$A65,,,-1)))/7,"")))</f>
        <v/>
      </c>
      <c r="L66" s="43" t="str" cm="1">
        <f t="array" ref="L66">IF(H66&lt;&gt;"",($A66-(_xlfn.XLOOKUP(TRUE,H$1:H65&lt;&gt;"",$A$1:$A65,,,-1)))/7,"")</f>
        <v/>
      </c>
      <c r="M66" s="51" t="str">
        <f t="shared" si="5"/>
        <v/>
      </c>
      <c r="N66" s="6" t="str">
        <f t="shared" si="6"/>
        <v/>
      </c>
      <c r="O66" s="38" t="str">
        <f>IF(MONTH(A66)&lt;&gt;MONTH(A67),COUNTIF(C$23:F66,"&lt;&gt;")+COUNTIF(H$23:H66,"&lt;&gt;")-SUM(O$23:O65),"")</f>
        <v/>
      </c>
      <c r="P66" s="38" t="str">
        <f>IF(MONTH(A66)&lt;&gt;MONTH(A67),COUNTIF(J$23:J66,"&lt;&gt;")-COUNTBLANK(J$23:J66)-SUM(P$23:P65),"")</f>
        <v/>
      </c>
    </row>
    <row r="67" spans="1:16" x14ac:dyDescent="0.25">
      <c r="A67" s="4">
        <v>46457</v>
      </c>
      <c r="B67" s="1" t="s">
        <v>37</v>
      </c>
      <c r="C67" s="2" t="s">
        <v>0</v>
      </c>
      <c r="H67" s="23" t="s">
        <v>3</v>
      </c>
      <c r="I67" s="7" t="str">
        <f t="shared" si="2"/>
        <v xml:space="preserve">Planning &amp; Highways (Planning only), followed by </v>
      </c>
      <c r="J67" s="2" t="str">
        <f t="shared" si="3"/>
        <v>Full</v>
      </c>
      <c r="K67" s="20" t="str" cm="1">
        <f t="array" ref="K67">IF(E67&lt;&gt;"",($A67-(_xlfn.XLOOKUP(TRUE,E$1:E66&lt;&gt;"",$A$1:$A66,,,-1)))/7,IF(F67&lt;&gt;"",($A67-(_xlfn.XLOOKUP(TRUE,F$1:F66&lt;&gt;"",$A$1:$A66,,,-1)))/7,IF(G67&lt;&gt;"",($A67-(_xlfn.XLOOKUP(TRUE,G$1:G66&lt;&gt;"",$A$1:$A66,,,-1)))/7,"")))</f>
        <v/>
      </c>
      <c r="L67" s="43" cm="1">
        <f t="array" ref="L67">IF(H67&lt;&gt;"",($A67-(_xlfn.XLOOKUP(TRUE,H$1:H66&lt;&gt;"",$A$1:$A66,,,-1)))/7,"")</f>
        <v>3</v>
      </c>
      <c r="M67" s="51" t="str">
        <f t="shared" si="5"/>
        <v>Y</v>
      </c>
      <c r="N67" s="6" t="str">
        <f t="shared" si="6"/>
        <v/>
      </c>
      <c r="O67" s="38" t="str">
        <f>IF(MONTH(A67)&lt;&gt;MONTH(A68),COUNTIF(C$23:F67,"&lt;&gt;")+COUNTIF(H$23:H67,"&lt;&gt;")-SUM(O$23:O66),"")</f>
        <v/>
      </c>
      <c r="P67" s="38" t="str">
        <f>IF(MONTH(A67)&lt;&gt;MONTH(A68),COUNTIF(J$23:J67,"&lt;&gt;")-COUNTBLANK(J$23:J67)-SUM(P$23:P66),"")</f>
        <v/>
      </c>
    </row>
    <row r="68" spans="1:16" x14ac:dyDescent="0.25">
      <c r="A68" s="4">
        <v>46464</v>
      </c>
      <c r="B68" s="1" t="s">
        <v>37</v>
      </c>
      <c r="I68" s="7" t="str">
        <f t="shared" si="2"/>
        <v/>
      </c>
      <c r="J68" s="2" t="str">
        <f t="shared" si="3"/>
        <v/>
      </c>
      <c r="K68" s="20" t="str" cm="1">
        <f t="array" ref="K68">IF(E68&lt;&gt;"",($A68-(_xlfn.XLOOKUP(TRUE,E$1:E67&lt;&gt;"",$A$1:$A67,,,-1)))/7,IF(F68&lt;&gt;"",($A68-(_xlfn.XLOOKUP(TRUE,F$1:F67&lt;&gt;"",$A$1:$A67,,,-1)))/7,IF(G68&lt;&gt;"",($A68-(_xlfn.XLOOKUP(TRUE,G$1:G67&lt;&gt;"",$A$1:$A67,,,-1)))/7,"")))</f>
        <v/>
      </c>
      <c r="L68" s="43" t="str" cm="1">
        <f t="array" ref="L68">IF(H68&lt;&gt;"",($A68-(_xlfn.XLOOKUP(TRUE,H$1:H67&lt;&gt;"",$A$1:$A67,,,-1)))/7,"")</f>
        <v/>
      </c>
      <c r="M68" s="51" t="str">
        <f t="shared" si="5"/>
        <v/>
      </c>
      <c r="N68" s="6" t="str">
        <f t="shared" si="6"/>
        <v/>
      </c>
      <c r="O68" s="38" t="str">
        <f>IF(MONTH(A68)&lt;&gt;MONTH(A69),COUNTIF(C$23:F68,"&lt;&gt;")+COUNTIF(H$23:H68,"&lt;&gt;")-SUM(O$23:O67),"")</f>
        <v/>
      </c>
      <c r="P68" s="38" t="str">
        <f>IF(MONTH(A68)&lt;&gt;MONTH(A69),COUNTIF(J$23:J68,"&lt;&gt;")-COUNTBLANK(J$23:J68)-SUM(P$23:P67),"")</f>
        <v/>
      </c>
    </row>
    <row r="69" spans="1:16" x14ac:dyDescent="0.25">
      <c r="A69" s="4">
        <v>46471</v>
      </c>
      <c r="B69" s="1" t="s">
        <v>37</v>
      </c>
      <c r="I69" s="7" t="str">
        <f t="shared" si="2"/>
        <v/>
      </c>
      <c r="J69" s="2" t="str">
        <f t="shared" si="3"/>
        <v/>
      </c>
      <c r="K69" s="20" t="str" cm="1">
        <f t="array" ref="K69">IF(E69&lt;&gt;"",($A69-(_xlfn.XLOOKUP(TRUE,E$1:E68&lt;&gt;"",$A$1:$A68,,,-1)))/7,IF(F69&lt;&gt;"",($A69-(_xlfn.XLOOKUP(TRUE,F$1:F68&lt;&gt;"",$A$1:$A68,,,-1)))/7,IF(G69&lt;&gt;"",($A69-(_xlfn.XLOOKUP(TRUE,G$1:G68&lt;&gt;"",$A$1:$A68,,,-1)))/7,"")))</f>
        <v/>
      </c>
      <c r="L69" s="43" t="str" cm="1">
        <f t="array" ref="L69">IF(H69&lt;&gt;"",($A69-(_xlfn.XLOOKUP(TRUE,H$1:H68&lt;&gt;"",$A$1:$A68,,,-1)))/7,"")</f>
        <v/>
      </c>
      <c r="M69" s="51" t="str">
        <f t="shared" si="5"/>
        <v/>
      </c>
      <c r="N69" s="6" t="str">
        <f t="shared" si="6"/>
        <v>March</v>
      </c>
      <c r="O69" s="38">
        <f>IF(MONTH(A69)&lt;&gt;MONTH(A70),COUNTIF(C$23:F69,"&lt;&gt;")+COUNTIF(H$23:H69,"&lt;&gt;")-SUM(O$23:O68),"")</f>
        <v>2</v>
      </c>
      <c r="P69" s="38">
        <f>IF(MONTH(A69)&lt;&gt;MONTH(A70),COUNTIF(J$23:J69,"&lt;&gt;")-COUNTBLANK(J$23:J69)-SUM(P$23:P68),"")</f>
        <v>1</v>
      </c>
    </row>
    <row r="70" spans="1:16" x14ac:dyDescent="0.25">
      <c r="A70" s="4">
        <v>46478</v>
      </c>
      <c r="B70" s="1" t="s">
        <v>37</v>
      </c>
      <c r="G70" s="2" t="s">
        <v>17</v>
      </c>
      <c r="H70" s="23" t="s">
        <v>3</v>
      </c>
      <c r="I70" s="7" t="str">
        <f t="shared" si="2"/>
        <v/>
      </c>
      <c r="J70" s="2" t="str">
        <f t="shared" si="3"/>
        <v>Planning &amp; Highways (Both)</v>
      </c>
      <c r="K70" s="20" cm="1">
        <f t="array" ref="K70">IF(E70&lt;&gt;"",($A70-(_xlfn.XLOOKUP(TRUE,E$1:E69&lt;&gt;"",$A$1:$A69,,,-1)))/7,IF(F70&lt;&gt;"",($A70-(_xlfn.XLOOKUP(TRUE,F$1:F69&lt;&gt;"",$A$1:$A69,,,-1)))/7,IF(G70&lt;&gt;"",($A70-(_xlfn.XLOOKUP(TRUE,G$1:G69&lt;&gt;"",$A$1:$A69,,,-1)))/7,"")))</f>
        <v>16</v>
      </c>
      <c r="L70" s="43" cm="1">
        <f t="array" ref="L70">IF(H70&lt;&gt;"",($A70-(_xlfn.XLOOKUP(TRUE,H$1:H69&lt;&gt;"",$A$1:$A69,,,-1)))/7,"")</f>
        <v>3</v>
      </c>
      <c r="M70" s="51" t="str">
        <f t="shared" si="5"/>
        <v/>
      </c>
      <c r="N70" s="6" t="str">
        <f t="shared" si="6"/>
        <v/>
      </c>
      <c r="O70" s="38" t="str">
        <f>IF(MONTH(A70)&lt;&gt;MONTH(A71),COUNTIF(C$23:F70,"&lt;&gt;")+COUNTIF(H$23:H70,"&lt;&gt;")-SUM(O$23:O69),"")</f>
        <v/>
      </c>
      <c r="P70" s="38" t="str">
        <f>IF(MONTH(A70)&lt;&gt;MONTH(A71),COUNTIF(J$23:J70,"&lt;&gt;")-COUNTBLANK(J$23:J70)-SUM(P$23:P69),"")</f>
        <v/>
      </c>
    </row>
    <row r="71" spans="1:16" x14ac:dyDescent="0.25">
      <c r="A71" s="4">
        <v>46485</v>
      </c>
      <c r="B71" s="1" t="s">
        <v>37</v>
      </c>
      <c r="I71" s="7" t="str">
        <f t="shared" si="2"/>
        <v/>
      </c>
      <c r="J71" s="2" t="str">
        <f t="shared" si="3"/>
        <v/>
      </c>
      <c r="K71" s="20" t="str" cm="1">
        <f t="array" ref="K71">IF(E71&lt;&gt;"",($A71-(_xlfn.XLOOKUP(TRUE,E$1:E70&lt;&gt;"",$A$1:$A70,,,-1)))/7,IF(F71&lt;&gt;"",($A71-(_xlfn.XLOOKUP(TRUE,F$1:F70&lt;&gt;"",$A$1:$A70,,,-1)))/7,IF(G71&lt;&gt;"",($A71-(_xlfn.XLOOKUP(TRUE,G$1:G70&lt;&gt;"",$A$1:$A70,,,-1)))/7,"")))</f>
        <v/>
      </c>
      <c r="L71" s="43" t="str" cm="1">
        <f t="array" ref="L71">IF(H71&lt;&gt;"",($A71-(_xlfn.XLOOKUP(TRUE,H$1:H70&lt;&gt;"",$A$1:$A70,,,-1)))/7,"")</f>
        <v/>
      </c>
      <c r="M71" s="51" t="str">
        <f t="shared" si="5"/>
        <v/>
      </c>
      <c r="N71" s="6" t="str">
        <f t="shared" si="6"/>
        <v/>
      </c>
      <c r="O71" s="38" t="str">
        <f>IF(MONTH(A71)&lt;&gt;MONTH(A72),COUNTIF(C$23:F71,"&lt;&gt;")+COUNTIF(H$23:H71,"&lt;&gt;")-SUM(O$23:O70),"")</f>
        <v/>
      </c>
      <c r="P71" s="38" t="str">
        <f>IF(MONTH(A71)&lt;&gt;MONTH(A72),COUNTIF(J$23:J71,"&lt;&gt;")-COUNTBLANK(J$23:J71)-SUM(P$23:P70),"")</f>
        <v/>
      </c>
    </row>
    <row r="72" spans="1:16" x14ac:dyDescent="0.25">
      <c r="A72" s="4">
        <v>46492</v>
      </c>
      <c r="B72" s="1" t="s">
        <v>37</v>
      </c>
      <c r="F72" s="2" t="s">
        <v>27</v>
      </c>
      <c r="I72" s="7" t="str">
        <f t="shared" si="2"/>
        <v/>
      </c>
      <c r="J72" s="2" t="str">
        <f t="shared" si="3"/>
        <v>Estate Management</v>
      </c>
      <c r="K72" s="20" cm="1">
        <f t="array" ref="K72">IF(E72&lt;&gt;"",($A72-(_xlfn.XLOOKUP(TRUE,E$1:E71&lt;&gt;"",$A$1:$A71,,,-1)))/7,IF(F72&lt;&gt;"",($A72-(_xlfn.XLOOKUP(TRUE,F$1:F71&lt;&gt;"",$A$1:$A71,,,-1)))/7,IF(G72&lt;&gt;"",($A72-(_xlfn.XLOOKUP(TRUE,G$1:G71&lt;&gt;"",$A$1:$A71,,,-1)))/7,"")))</f>
        <v>12</v>
      </c>
      <c r="L72" s="43" t="str" cm="1">
        <f t="array" ref="L72">IF(H72&lt;&gt;"",($A72-(_xlfn.XLOOKUP(TRUE,H$1:H71&lt;&gt;"",$A$1:$A71,,,-1)))/7,"")</f>
        <v/>
      </c>
      <c r="M72" s="51" t="str">
        <f t="shared" si="5"/>
        <v/>
      </c>
      <c r="N72" s="6" t="str">
        <f t="shared" si="6"/>
        <v/>
      </c>
      <c r="O72" s="38" t="str">
        <f>IF(MONTH(A72)&lt;&gt;MONTH(A73),COUNTIF(C$23:F72,"&lt;&gt;")+COUNTIF(H$23:H72,"&lt;&gt;")-SUM(O$23:O71),"")</f>
        <v/>
      </c>
      <c r="P72" s="38" t="str">
        <f>IF(MONTH(A72)&lt;&gt;MONTH(A73),COUNTIF(J$23:J72,"&lt;&gt;")-COUNTBLANK(J$23:J72)-SUM(P$23:P71),"")</f>
        <v/>
      </c>
    </row>
    <row r="73" spans="1:16" x14ac:dyDescent="0.25">
      <c r="A73" s="4">
        <v>46499</v>
      </c>
      <c r="B73" s="1" t="s">
        <v>37</v>
      </c>
      <c r="E73" s="2" t="s">
        <v>2</v>
      </c>
      <c r="H73" s="23" t="s">
        <v>3</v>
      </c>
      <c r="I73" s="7" t="str">
        <f t="shared" si="2"/>
        <v xml:space="preserve">Planning &amp; Highways (Planning only), followed by </v>
      </c>
      <c r="J73" s="2" t="str">
        <f t="shared" si="3"/>
        <v>Community</v>
      </c>
      <c r="K73" s="20" cm="1">
        <f t="array" ref="K73">IF(E73&lt;&gt;"",($A73-(_xlfn.XLOOKUP(TRUE,E$1:E72&lt;&gt;"",$A$1:$A72,,,-1)))/7,IF(F73&lt;&gt;"",($A73-(_xlfn.XLOOKUP(TRUE,F$1:F72&lt;&gt;"",$A$1:$A72,,,-1)))/7,IF(G73&lt;&gt;"",($A73-(_xlfn.XLOOKUP(TRUE,G$1:G72&lt;&gt;"",$A$1:$A72,,,-1)))/7,"")))</f>
        <v>12</v>
      </c>
      <c r="L73" s="43" cm="1">
        <f t="array" ref="L73">IF(H73&lt;&gt;"",($A73-(_xlfn.XLOOKUP(TRUE,H$1:H72&lt;&gt;"",$A$1:$A72,,,-1)))/7,"")</f>
        <v>3</v>
      </c>
      <c r="M73" s="51" t="str">
        <f t="shared" si="5"/>
        <v/>
      </c>
      <c r="N73" s="6" t="str">
        <f t="shared" si="6"/>
        <v/>
      </c>
      <c r="O73" s="38" t="str">
        <f>IF(MONTH(A73)&lt;&gt;MONTH(A74),COUNTIF(C$23:F73,"&lt;&gt;")+COUNTIF(H$23:H73,"&lt;&gt;")-SUM(O$23:O72),"")</f>
        <v/>
      </c>
      <c r="P73" s="38" t="str">
        <f>IF(MONTH(A73)&lt;&gt;MONTH(A74),COUNTIF(J$23:J73,"&lt;&gt;")-COUNTBLANK(J$23:J73)-SUM(P$23:P72),"")</f>
        <v/>
      </c>
    </row>
    <row r="74" spans="1:16" x14ac:dyDescent="0.25">
      <c r="A74" s="4">
        <v>46506</v>
      </c>
      <c r="B74" s="1" t="s">
        <v>37</v>
      </c>
      <c r="D74" s="2" t="s">
        <v>1</v>
      </c>
      <c r="I74" s="7" t="str">
        <f t="shared" si="2"/>
        <v/>
      </c>
      <c r="J74" s="2" t="str">
        <f t="shared" si="3"/>
        <v>F&amp;GP</v>
      </c>
      <c r="K74" s="20" t="str" cm="1">
        <f t="array" ref="K74">IF(E74&lt;&gt;"",($A74-(_xlfn.XLOOKUP(TRUE,E$1:E73&lt;&gt;"",$A$1:$A73,,,-1)))/7,IF(F74&lt;&gt;"",($A74-(_xlfn.XLOOKUP(TRUE,F$1:F73&lt;&gt;"",$A$1:$A73,,,-1)))/7,IF(G74&lt;&gt;"",($A74-(_xlfn.XLOOKUP(TRUE,G$1:G73&lt;&gt;"",$A$1:$A73,,,-1)))/7,"")))</f>
        <v/>
      </c>
      <c r="L74" s="43" t="str" cm="1">
        <f t="array" ref="L74">IF(H74&lt;&gt;"",($A74-(_xlfn.XLOOKUP(TRUE,H$1:H73&lt;&gt;"",$A$1:$A73,,,-1)))/7,"")</f>
        <v/>
      </c>
      <c r="M74" s="51" t="str">
        <f t="shared" si="5"/>
        <v/>
      </c>
      <c r="N74" s="6" t="str">
        <f t="shared" si="6"/>
        <v>April</v>
      </c>
      <c r="O74" s="38">
        <f>IF(MONTH(A74)&lt;&gt;MONTH(A75),COUNTIF(C$23:F74,"&lt;&gt;")+COUNTIF(H$23:H74,"&lt;&gt;")-SUM(O$23:O73),"")</f>
        <v>5</v>
      </c>
      <c r="P74" s="38">
        <f>IF(MONTH(A74)&lt;&gt;MONTH(A75),COUNTIF(J$23:J74,"&lt;&gt;")-COUNTBLANK(J$23:J74)-SUM(P$23:P73),"")</f>
        <v>4</v>
      </c>
    </row>
    <row r="75" spans="1:16" ht="15.75" thickBot="1" x14ac:dyDescent="0.3">
      <c r="B75" s="1"/>
      <c r="J75" s="2"/>
      <c r="N75" s="6"/>
      <c r="P75" s="38"/>
    </row>
    <row r="76" spans="1:16" ht="15.75" thickBot="1" x14ac:dyDescent="0.3">
      <c r="A76" s="9" t="s">
        <v>44</v>
      </c>
      <c r="B76" s="57"/>
      <c r="C76" s="11">
        <f>COUNTA(C23:C74)</f>
        <v>7</v>
      </c>
      <c r="D76" s="11">
        <f t="shared" ref="D76:H76" si="7">COUNTA(D23:D74)</f>
        <v>8</v>
      </c>
      <c r="E76" s="11">
        <f t="shared" si="7"/>
        <v>4</v>
      </c>
      <c r="F76" s="11">
        <f t="shared" si="7"/>
        <v>4</v>
      </c>
      <c r="G76" s="11">
        <f t="shared" si="7"/>
        <v>4</v>
      </c>
      <c r="H76" s="11">
        <f t="shared" si="7"/>
        <v>17</v>
      </c>
      <c r="I76" s="11">
        <f>COUNTA(I23:I74)-COUNTBLANK(I23:I74)</f>
        <v>13</v>
      </c>
      <c r="J76" s="56">
        <f>COUNTA(J23:J74)-COUNTBLANK(J23:J74)</f>
        <v>27</v>
      </c>
      <c r="N76" s="6"/>
      <c r="P76" s="38"/>
    </row>
    <row r="77" spans="1:16" x14ac:dyDescent="0.25">
      <c r="A77"/>
      <c r="H77" s="2"/>
      <c r="N77" s="6"/>
      <c r="P77" s="38"/>
    </row>
    <row r="78" spans="1:16" x14ac:dyDescent="0.25">
      <c r="A78"/>
      <c r="H78" s="2"/>
      <c r="N78" s="6"/>
      <c r="P78" s="38"/>
    </row>
    <row r="79" spans="1:16" x14ac:dyDescent="0.25">
      <c r="A79"/>
      <c r="H79" s="2"/>
      <c r="M79" s="6"/>
      <c r="P79" s="38"/>
    </row>
    <row r="80" spans="1:16" x14ac:dyDescent="0.25">
      <c r="A80"/>
      <c r="H80" s="2"/>
      <c r="M80" s="6"/>
      <c r="P80" s="38"/>
    </row>
    <row r="81" spans="1:8" x14ac:dyDescent="0.25">
      <c r="A81"/>
      <c r="H81" s="2"/>
    </row>
    <row r="82" spans="1:8" x14ac:dyDescent="0.25">
      <c r="A82"/>
      <c r="H82" s="2"/>
    </row>
    <row r="83" spans="1:8" x14ac:dyDescent="0.25">
      <c r="A83"/>
      <c r="H83" s="2"/>
    </row>
    <row r="84" spans="1:8" x14ac:dyDescent="0.25">
      <c r="A84"/>
      <c r="H84" s="2"/>
    </row>
    <row r="85" spans="1:8" x14ac:dyDescent="0.25">
      <c r="A85"/>
    </row>
    <row r="86" spans="1:8" x14ac:dyDescent="0.25">
      <c r="A86"/>
    </row>
    <row r="87" spans="1:8" x14ac:dyDescent="0.25">
      <c r="A87"/>
    </row>
    <row r="88" spans="1:8" x14ac:dyDescent="0.25">
      <c r="A88"/>
    </row>
    <row r="89" spans="1:8" x14ac:dyDescent="0.25">
      <c r="A89"/>
    </row>
    <row r="90" spans="1:8" x14ac:dyDescent="0.25">
      <c r="A90"/>
    </row>
    <row r="91" spans="1:8" x14ac:dyDescent="0.25">
      <c r="A91"/>
    </row>
    <row r="92" spans="1:8" x14ac:dyDescent="0.25">
      <c r="A92"/>
    </row>
    <row r="93" spans="1:8" x14ac:dyDescent="0.25">
      <c r="A93"/>
    </row>
    <row r="94" spans="1:8" x14ac:dyDescent="0.25">
      <c r="A94"/>
    </row>
    <row r="95" spans="1:8" x14ac:dyDescent="0.25">
      <c r="A95"/>
    </row>
    <row r="96" spans="1:8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</sheetData>
  <sortState xmlns:xlrd2="http://schemas.microsoft.com/office/spreadsheetml/2017/richdata2" ref="A1:B126">
    <sortCondition ref="B1:B126"/>
    <sortCondition ref="A1:A126"/>
  </sortState>
  <mergeCells count="1">
    <mergeCell ref="A20:H20"/>
  </mergeCells>
  <conditionalFormatting sqref="A52:D59">
    <cfRule type="expression" dxfId="34" priority="1">
      <formula>MONTH($A52)&lt;&gt;MONTH($A53)</formula>
    </cfRule>
    <cfRule type="expression" dxfId="33" priority="2" stopIfTrue="1">
      <formula>OR(#REF!="X")</formula>
    </cfRule>
    <cfRule type="expression" dxfId="32" priority="3" stopIfTrue="1">
      <formula>OR($C52&lt;&gt;"",$D52&lt;&gt;"",$E52&lt;&gt;"",$F52&lt;&gt;"",$G52&lt;&gt;"",$H52&lt;&gt;"")</formula>
    </cfRule>
    <cfRule type="expression" dxfId="31" priority="4">
      <formula>AND(OR($C52="",$D52="",$E52="",$F52="",$G52="",$H52=""),OR(MONTH($A52)=8,MONTH($A52)=12))</formula>
    </cfRule>
  </conditionalFormatting>
  <conditionalFormatting sqref="A23:H23 A24:J51 E52:J59 A60:J75">
    <cfRule type="expression" dxfId="30" priority="53" stopIfTrue="1">
      <formula>OR(#REF!="X")</formula>
    </cfRule>
    <cfRule type="expression" dxfId="29" priority="54" stopIfTrue="1">
      <formula>OR($C23&lt;&gt;"",$D23&lt;&gt;"",$E23&lt;&gt;"",$F23&lt;&gt;"",$G23&lt;&gt;"",$H23&lt;&gt;"")</formula>
    </cfRule>
    <cfRule type="expression" dxfId="28" priority="57">
      <formula>AND(OR($C23="",$D23="",$E23="",$F23="",$G23="",$H23=""),OR(MONTH($A23)=8,MONTH($A23)=12))</formula>
    </cfRule>
  </conditionalFormatting>
  <conditionalFormatting sqref="A1:J18">
    <cfRule type="expression" dxfId="27" priority="49" stopIfTrue="1">
      <formula>OR(#REF!="X")</formula>
    </cfRule>
    <cfRule type="expression" dxfId="26" priority="50">
      <formula>OR($C1&lt;&gt;"",$D1&lt;&gt;"",$E1&lt;&gt;"",$F1&lt;&gt;"",$G1&lt;&gt;"",$H1&lt;&gt;"")</formula>
    </cfRule>
  </conditionalFormatting>
  <conditionalFormatting sqref="A24:P51 E52:P59 A60:P74 A23:H23 K23:P23">
    <cfRule type="expression" dxfId="25" priority="17">
      <formula>MONTH($A23)&lt;&gt;MONTH($A24)</formula>
    </cfRule>
  </conditionalFormatting>
  <conditionalFormatting sqref="I23:J74">
    <cfRule type="expression" dxfId="24" priority="9">
      <formula>MONTH($A23)&lt;&gt;MONTH($A24)</formula>
    </cfRule>
    <cfRule type="expression" dxfId="23" priority="10" stopIfTrue="1">
      <formula>OR(#REF!="X")</formula>
    </cfRule>
    <cfRule type="expression" dxfId="22" priority="11" stopIfTrue="1">
      <formula>OR($C23&lt;&gt;"",$D23&lt;&gt;"",$E23&lt;&gt;"",$F23&lt;&gt;"",$G23&lt;&gt;"",$H23&lt;&gt;"")</formula>
    </cfRule>
    <cfRule type="expression" dxfId="21" priority="12">
      <formula>AND(OR($C23="",$D23="",$E23="",$F23="",$G23="",$H23=""),OR(MONTH($A23)=8,MONTH($A23)=12))</formula>
    </cfRule>
  </conditionalFormatting>
  <conditionalFormatting sqref="J24:J74">
    <cfRule type="expression" dxfId="20" priority="13">
      <formula>MONTH($A24)&lt;&gt;MONTH($A25)</formula>
    </cfRule>
    <cfRule type="expression" dxfId="19" priority="14" stopIfTrue="1">
      <formula>OR(#REF!="X")</formula>
    </cfRule>
    <cfRule type="expression" dxfId="18" priority="15" stopIfTrue="1">
      <formula>OR($C24&lt;&gt;"",$D24&lt;&gt;"",$E24&lt;&gt;"",$F24&lt;&gt;"",$G24&lt;&gt;"",$H24&lt;&gt;"")</formula>
    </cfRule>
    <cfRule type="expression" dxfId="17" priority="16">
      <formula>AND(OR($C24="",$D24="",$E24="",$F24="",$G24="",$H24=""),OR(MONTH($A24)=8,MONTH($A24)=12))</formula>
    </cfRule>
  </conditionalFormatting>
  <conditionalFormatting sqref="N24:P75">
    <cfRule type="expression" dxfId="16" priority="59">
      <formula>AND($N24&lt;&gt;"",OR(MONTH($A24)=8,MONTH($A24)=12))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B0DF2-9386-4BE1-B62C-6EFB23A78DDB}">
  <dimension ref="A1:R132"/>
  <sheetViews>
    <sheetView topLeftCell="A20" workbookViewId="0">
      <selection activeCell="A21" sqref="A21"/>
    </sheetView>
  </sheetViews>
  <sheetFormatPr defaultRowHeight="15" x14ac:dyDescent="0.25"/>
  <cols>
    <col min="1" max="1" width="11.7109375" style="4" customWidth="1"/>
    <col min="2" max="2" width="11.5703125" customWidth="1"/>
    <col min="3" max="7" width="11.7109375" style="2" customWidth="1"/>
    <col min="8" max="8" width="8.85546875" style="23" bestFit="1" customWidth="1"/>
    <col min="9" max="9" width="50.7109375" style="7" customWidth="1"/>
    <col min="10" max="10" width="34.140625" bestFit="1" customWidth="1"/>
    <col min="11" max="12" width="10.7109375" style="6" customWidth="1"/>
    <col min="13" max="15" width="10.7109375" style="38" customWidth="1"/>
    <col min="16" max="17" width="10.7109375" customWidth="1"/>
  </cols>
  <sheetData>
    <row r="1" spans="1:18" s="38" customFormat="1" x14ac:dyDescent="0.25">
      <c r="A1" s="4">
        <v>46023</v>
      </c>
      <c r="B1" s="1" t="s">
        <v>37</v>
      </c>
      <c r="C1" s="2"/>
      <c r="D1" s="2"/>
      <c r="E1" s="2"/>
      <c r="F1" s="2"/>
      <c r="G1" s="2"/>
      <c r="H1" s="2"/>
      <c r="I1" s="7" t="s">
        <v>4</v>
      </c>
      <c r="J1" s="2" t="s">
        <v>4</v>
      </c>
      <c r="K1" s="20" t="s">
        <v>4</v>
      </c>
      <c r="L1" s="6" t="s">
        <v>4</v>
      </c>
      <c r="M1" s="38" t="s">
        <v>4</v>
      </c>
      <c r="N1" s="38" t="s">
        <v>4</v>
      </c>
      <c r="P1"/>
      <c r="Q1"/>
      <c r="R1"/>
    </row>
    <row r="2" spans="1:18" s="38" customFormat="1" x14ac:dyDescent="0.25">
      <c r="A2" s="4">
        <v>46030</v>
      </c>
      <c r="B2" s="1" t="s">
        <v>37</v>
      </c>
      <c r="C2" s="2"/>
      <c r="D2" s="2" t="s">
        <v>1</v>
      </c>
      <c r="E2" s="2"/>
      <c r="F2" s="2"/>
      <c r="G2" s="2"/>
      <c r="H2" s="23" t="s">
        <v>3</v>
      </c>
      <c r="I2" s="7" t="s">
        <v>39</v>
      </c>
      <c r="J2" s="2" t="s">
        <v>1</v>
      </c>
      <c r="K2" s="20" t="s">
        <v>4</v>
      </c>
      <c r="L2" s="6" t="s">
        <v>4</v>
      </c>
      <c r="M2" s="38" t="s">
        <v>4</v>
      </c>
      <c r="N2" s="38" t="s">
        <v>4</v>
      </c>
      <c r="P2"/>
      <c r="Q2"/>
      <c r="R2"/>
    </row>
    <row r="3" spans="1:18" s="38" customFormat="1" x14ac:dyDescent="0.25">
      <c r="A3" s="4">
        <v>46037</v>
      </c>
      <c r="B3" s="1" t="s">
        <v>37</v>
      </c>
      <c r="C3" s="2" t="s">
        <v>0</v>
      </c>
      <c r="D3" s="2"/>
      <c r="E3" s="2"/>
      <c r="F3" s="2"/>
      <c r="G3" s="2"/>
      <c r="H3" s="23"/>
      <c r="I3" s="7" t="s">
        <v>4</v>
      </c>
      <c r="J3" s="2" t="s">
        <v>0</v>
      </c>
      <c r="K3" s="20" t="s">
        <v>4</v>
      </c>
      <c r="L3" s="6" t="s">
        <v>4</v>
      </c>
      <c r="M3" s="38" t="s">
        <v>4</v>
      </c>
      <c r="N3" s="38" t="s">
        <v>4</v>
      </c>
      <c r="P3"/>
      <c r="Q3"/>
      <c r="R3"/>
    </row>
    <row r="4" spans="1:18" s="38" customFormat="1" x14ac:dyDescent="0.25">
      <c r="A4" s="4">
        <v>46044</v>
      </c>
      <c r="B4" s="1" t="s">
        <v>37</v>
      </c>
      <c r="C4" s="2"/>
      <c r="D4" s="2"/>
      <c r="E4" s="2"/>
      <c r="F4" s="2" t="s">
        <v>27</v>
      </c>
      <c r="G4" s="2"/>
      <c r="H4" s="23"/>
      <c r="I4" s="7" t="s">
        <v>4</v>
      </c>
      <c r="J4" s="2" t="s">
        <v>27</v>
      </c>
      <c r="K4" s="20">
        <v>15</v>
      </c>
      <c r="L4" s="6" t="s">
        <v>4</v>
      </c>
      <c r="M4" s="38" t="s">
        <v>4</v>
      </c>
      <c r="N4" s="38" t="s">
        <v>4</v>
      </c>
      <c r="P4"/>
      <c r="Q4"/>
      <c r="R4"/>
    </row>
    <row r="5" spans="1:18" s="38" customFormat="1" x14ac:dyDescent="0.25">
      <c r="A5" s="4">
        <v>46051</v>
      </c>
      <c r="B5" s="1" t="s">
        <v>37</v>
      </c>
      <c r="C5" s="2"/>
      <c r="D5" s="2"/>
      <c r="E5" s="2" t="s">
        <v>2</v>
      </c>
      <c r="F5" s="2"/>
      <c r="G5" s="2"/>
      <c r="H5" s="23" t="s">
        <v>3</v>
      </c>
      <c r="I5" s="7" t="s">
        <v>39</v>
      </c>
      <c r="J5" s="2" t="s">
        <v>2</v>
      </c>
      <c r="K5" s="20">
        <v>15</v>
      </c>
      <c r="L5" s="6" t="s">
        <v>40</v>
      </c>
      <c r="M5" s="38">
        <v>6</v>
      </c>
      <c r="N5" s="38">
        <v>4</v>
      </c>
      <c r="P5"/>
      <c r="Q5"/>
      <c r="R5"/>
    </row>
    <row r="6" spans="1:18" s="38" customFormat="1" x14ac:dyDescent="0.25">
      <c r="A6" s="4">
        <v>46058</v>
      </c>
      <c r="B6" s="1" t="s">
        <v>37</v>
      </c>
      <c r="C6" s="2"/>
      <c r="D6" s="2"/>
      <c r="E6" s="2"/>
      <c r="F6" s="2"/>
      <c r="G6" s="2"/>
      <c r="H6" s="23"/>
      <c r="I6" s="7" t="s">
        <v>4</v>
      </c>
      <c r="J6" s="2" t="s">
        <v>4</v>
      </c>
      <c r="K6" s="20" t="s">
        <v>4</v>
      </c>
      <c r="L6" s="6" t="s">
        <v>4</v>
      </c>
      <c r="M6" s="38" t="s">
        <v>4</v>
      </c>
      <c r="N6" s="38" t="s">
        <v>4</v>
      </c>
      <c r="P6"/>
      <c r="Q6"/>
      <c r="R6"/>
    </row>
    <row r="7" spans="1:18" s="38" customFormat="1" x14ac:dyDescent="0.25">
      <c r="A7" s="4">
        <v>46065</v>
      </c>
      <c r="B7" s="1" t="s">
        <v>37</v>
      </c>
      <c r="C7" s="2"/>
      <c r="D7" s="2"/>
      <c r="E7" s="2"/>
      <c r="F7" s="2"/>
      <c r="G7" s="2"/>
      <c r="H7" s="23"/>
      <c r="I7" s="7" t="s">
        <v>4</v>
      </c>
      <c r="J7" s="2" t="s">
        <v>4</v>
      </c>
      <c r="K7" s="20" t="s">
        <v>4</v>
      </c>
      <c r="L7" s="6" t="s">
        <v>4</v>
      </c>
      <c r="M7" s="38" t="s">
        <v>4</v>
      </c>
      <c r="N7" s="38" t="s">
        <v>4</v>
      </c>
      <c r="P7"/>
      <c r="Q7"/>
      <c r="R7"/>
    </row>
    <row r="8" spans="1:18" s="38" customFormat="1" x14ac:dyDescent="0.25">
      <c r="A8" s="4">
        <v>46072</v>
      </c>
      <c r="B8" s="1" t="s">
        <v>37</v>
      </c>
      <c r="C8" s="2"/>
      <c r="D8" s="2"/>
      <c r="E8" s="2"/>
      <c r="F8" s="2"/>
      <c r="G8" s="2"/>
      <c r="H8" s="23" t="s">
        <v>3</v>
      </c>
      <c r="I8" s="7" t="s">
        <v>4</v>
      </c>
      <c r="J8" s="2" t="s">
        <v>18</v>
      </c>
      <c r="K8" s="20" t="s">
        <v>4</v>
      </c>
      <c r="L8" s="6" t="s">
        <v>4</v>
      </c>
      <c r="M8" s="38" t="s">
        <v>4</v>
      </c>
      <c r="N8" s="38" t="s">
        <v>4</v>
      </c>
      <c r="P8"/>
      <c r="Q8"/>
      <c r="R8"/>
    </row>
    <row r="9" spans="1:18" x14ac:dyDescent="0.25">
      <c r="A9" s="4">
        <v>46079</v>
      </c>
      <c r="B9" s="1" t="s">
        <v>37</v>
      </c>
      <c r="D9" s="2" t="s">
        <v>1</v>
      </c>
      <c r="I9" s="7" t="s">
        <v>4</v>
      </c>
      <c r="J9" s="2" t="s">
        <v>1</v>
      </c>
      <c r="K9" s="20" t="s">
        <v>4</v>
      </c>
      <c r="L9" s="6" t="s">
        <v>41</v>
      </c>
      <c r="M9" s="38">
        <v>2</v>
      </c>
      <c r="N9" s="38">
        <v>2</v>
      </c>
    </row>
    <row r="10" spans="1:18" x14ac:dyDescent="0.25">
      <c r="A10" s="4">
        <v>46086</v>
      </c>
      <c r="B10" s="1" t="s">
        <v>37</v>
      </c>
      <c r="I10" s="7" t="s">
        <v>4</v>
      </c>
      <c r="J10" s="2" t="s">
        <v>4</v>
      </c>
      <c r="K10" s="20" t="s">
        <v>4</v>
      </c>
      <c r="L10" s="6" t="s">
        <v>4</v>
      </c>
      <c r="M10" s="38" t="s">
        <v>4</v>
      </c>
      <c r="N10" s="38" t="s">
        <v>4</v>
      </c>
    </row>
    <row r="11" spans="1:18" x14ac:dyDescent="0.25">
      <c r="A11" s="4">
        <v>46093</v>
      </c>
      <c r="B11" s="1" t="s">
        <v>37</v>
      </c>
      <c r="C11" s="2" t="s">
        <v>0</v>
      </c>
      <c r="H11" s="23" t="s">
        <v>3</v>
      </c>
      <c r="I11" s="7" t="s">
        <v>39</v>
      </c>
      <c r="J11" s="2" t="s">
        <v>0</v>
      </c>
      <c r="K11" s="20" t="s">
        <v>4</v>
      </c>
      <c r="L11" s="6" t="s">
        <v>4</v>
      </c>
      <c r="M11" s="38" t="s">
        <v>4</v>
      </c>
      <c r="N11" s="38" t="s">
        <v>4</v>
      </c>
    </row>
    <row r="12" spans="1:18" x14ac:dyDescent="0.25">
      <c r="A12" s="4">
        <v>46100</v>
      </c>
      <c r="B12" s="1" t="s">
        <v>37</v>
      </c>
      <c r="I12" s="7" t="s">
        <v>4</v>
      </c>
      <c r="J12" s="2" t="s">
        <v>4</v>
      </c>
      <c r="K12" s="20" t="s">
        <v>4</v>
      </c>
      <c r="L12" s="6" t="s">
        <v>4</v>
      </c>
      <c r="M12" s="38" t="s">
        <v>4</v>
      </c>
      <c r="N12" s="38" t="s">
        <v>4</v>
      </c>
    </row>
    <row r="13" spans="1:18" x14ac:dyDescent="0.25">
      <c r="A13" s="4">
        <v>46107</v>
      </c>
      <c r="B13" s="1" t="s">
        <v>37</v>
      </c>
      <c r="I13" s="7" t="s">
        <v>4</v>
      </c>
      <c r="J13" s="2" t="s">
        <v>4</v>
      </c>
      <c r="K13" s="20" t="s">
        <v>4</v>
      </c>
      <c r="L13" s="6" t="s">
        <v>42</v>
      </c>
      <c r="M13" s="38">
        <v>2</v>
      </c>
      <c r="N13" s="38">
        <v>1</v>
      </c>
    </row>
    <row r="14" spans="1:18" x14ac:dyDescent="0.25">
      <c r="A14" s="4">
        <v>46114</v>
      </c>
      <c r="B14" s="1" t="s">
        <v>37</v>
      </c>
      <c r="G14" s="2" t="s">
        <v>17</v>
      </c>
      <c r="H14" s="23" t="s">
        <v>3</v>
      </c>
      <c r="I14" s="7" t="s">
        <v>4</v>
      </c>
      <c r="J14" s="2" t="s">
        <v>20</v>
      </c>
      <c r="K14" s="20">
        <v>16</v>
      </c>
      <c r="L14" s="6" t="s">
        <v>4</v>
      </c>
      <c r="M14" s="38" t="s">
        <v>4</v>
      </c>
      <c r="N14" s="38" t="s">
        <v>4</v>
      </c>
    </row>
    <row r="15" spans="1:18" x14ac:dyDescent="0.25">
      <c r="A15" s="4">
        <v>46121</v>
      </c>
      <c r="B15" s="1" t="s">
        <v>37</v>
      </c>
      <c r="I15" s="7" t="s">
        <v>4</v>
      </c>
      <c r="J15" s="2" t="s">
        <v>4</v>
      </c>
      <c r="K15" s="20" t="s">
        <v>4</v>
      </c>
      <c r="L15" s="6" t="s">
        <v>4</v>
      </c>
      <c r="M15" s="38" t="s">
        <v>4</v>
      </c>
      <c r="N15" s="38" t="s">
        <v>4</v>
      </c>
    </row>
    <row r="16" spans="1:18" x14ac:dyDescent="0.25">
      <c r="A16" s="4">
        <v>46128</v>
      </c>
      <c r="B16" s="1" t="s">
        <v>37</v>
      </c>
      <c r="F16" s="2" t="s">
        <v>27</v>
      </c>
      <c r="I16" s="7" t="s">
        <v>4</v>
      </c>
      <c r="J16" s="2" t="s">
        <v>27</v>
      </c>
      <c r="K16" s="20">
        <v>12</v>
      </c>
      <c r="L16" s="6" t="s">
        <v>4</v>
      </c>
      <c r="M16" s="38" t="s">
        <v>4</v>
      </c>
      <c r="N16" s="38" t="s">
        <v>4</v>
      </c>
    </row>
    <row r="17" spans="1:17" x14ac:dyDescent="0.25">
      <c r="A17" s="4">
        <v>46135</v>
      </c>
      <c r="B17" s="1" t="s">
        <v>37</v>
      </c>
      <c r="E17" s="2" t="s">
        <v>2</v>
      </c>
      <c r="H17" s="23" t="s">
        <v>3</v>
      </c>
      <c r="I17" s="7" t="s">
        <v>39</v>
      </c>
      <c r="J17" s="2" t="s">
        <v>2</v>
      </c>
      <c r="K17" s="20">
        <v>12</v>
      </c>
      <c r="L17" s="6" t="s">
        <v>4</v>
      </c>
      <c r="M17" s="38" t="s">
        <v>4</v>
      </c>
      <c r="N17" s="38" t="s">
        <v>4</v>
      </c>
    </row>
    <row r="18" spans="1:17" x14ac:dyDescent="0.25">
      <c r="A18" s="4">
        <v>46142</v>
      </c>
      <c r="B18" s="1" t="s">
        <v>37</v>
      </c>
      <c r="D18" s="2" t="s">
        <v>1</v>
      </c>
      <c r="I18" s="7" t="s">
        <v>4</v>
      </c>
      <c r="J18" s="2" t="s">
        <v>1</v>
      </c>
      <c r="K18" s="20" t="s">
        <v>4</v>
      </c>
      <c r="L18" s="6" t="s">
        <v>43</v>
      </c>
      <c r="M18" s="38">
        <v>5</v>
      </c>
      <c r="N18" s="38">
        <v>4</v>
      </c>
    </row>
    <row r="19" spans="1:17" ht="15.75" thickBot="1" x14ac:dyDescent="0.3">
      <c r="B19" s="1"/>
      <c r="I19" s="7" t="str">
        <f t="shared" ref="I19" si="0">IF(OR(G19="Highways",AND(C19="",D19="",F19="",E19="")),"",IF(H19="","",IF(AND(H19="Planning",J19&lt;&gt;""),"Planning &amp; Highways*, followed by ","")))</f>
        <v/>
      </c>
      <c r="J19" s="2" t="str">
        <f t="shared" ref="J19" si="1">IF(G19&lt;&gt;"","Planning &amp; Highways",IF(AND(H19&lt;&gt;"",C19="",D19="",F19="",E19=""),"Planning &amp; Highways*",C19&amp;D19&amp;F19&amp;E19))</f>
        <v/>
      </c>
      <c r="K19" s="6" t="str" cm="1">
        <f t="array" ref="K19">IF(E19&lt;&gt;"",($A19-(_xlfn.XLOOKUP(TRUE,E$1:E18&lt;&gt;"",$A$1:$A18,,,-1)))/7,IF(F19&lt;&gt;"",($A19-(_xlfn.XLOOKUP(TRUE,F$1:F18&lt;&gt;"",$A$1:$A18,,,-1)))/7,IF(G19&lt;&gt;"",($A19-(_xlfn.XLOOKUP(TRUE,G$1:G18&lt;&gt;"",$A$1:$A18,,,-1)))/7,"")))</f>
        <v/>
      </c>
    </row>
    <row r="20" spans="1:17" ht="15.75" thickBot="1" x14ac:dyDescent="0.3">
      <c r="A20" s="58" t="s">
        <v>7</v>
      </c>
      <c r="B20" s="59"/>
      <c r="C20" s="59"/>
      <c r="D20" s="59"/>
      <c r="E20" s="59"/>
      <c r="F20" s="59"/>
      <c r="G20" s="59"/>
      <c r="H20" s="59"/>
      <c r="I20" s="54"/>
      <c r="J20" s="44"/>
      <c r="K20" s="45"/>
      <c r="L20" s="46" t="s">
        <v>35</v>
      </c>
      <c r="M20" s="52"/>
      <c r="N20" s="6"/>
      <c r="P20" s="38"/>
      <c r="Q20" s="38"/>
    </row>
    <row r="21" spans="1:17" s="37" customFormat="1" ht="33" customHeight="1" thickBot="1" x14ac:dyDescent="0.3">
      <c r="A21" s="33"/>
      <c r="B21" s="34"/>
      <c r="C21" s="35"/>
      <c r="D21" s="35"/>
      <c r="E21" s="35"/>
      <c r="F21" s="35"/>
      <c r="G21" s="35"/>
      <c r="H21" s="36"/>
      <c r="I21" s="47"/>
      <c r="J21" s="48"/>
      <c r="K21" s="42" t="s">
        <v>36</v>
      </c>
      <c r="L21" s="49" t="s">
        <v>32</v>
      </c>
      <c r="M21" s="50" t="s">
        <v>34</v>
      </c>
      <c r="N21" s="39" t="s">
        <v>25</v>
      </c>
      <c r="O21" s="40" t="s">
        <v>23</v>
      </c>
      <c r="P21" s="41" t="s">
        <v>33</v>
      </c>
    </row>
    <row r="22" spans="1:17" x14ac:dyDescent="0.25">
      <c r="B22" s="1"/>
      <c r="I22" s="7" t="str">
        <f t="shared" ref="I22" si="2">IF(OR(G22="Highways",AND(C22="",D22="",F22="",E22="")),"",IF(H22="","",IF(AND(H22="Planning",J22&lt;&gt;""),"Planning &amp; Highways*, followed by ","")))</f>
        <v/>
      </c>
      <c r="J22" s="2" t="str">
        <f t="shared" ref="J22" si="3">IF(G22&lt;&gt;"","Planning &amp; Highways",IF(AND(H22&lt;&gt;"",C22="",D22="",F22="",E22=""),"Planning &amp; Highways*",C22&amp;D22&amp;F22&amp;E22))</f>
        <v/>
      </c>
      <c r="K22" s="20" t="str" cm="1">
        <f t="array" ref="K22">IF(E22&lt;&gt;"",($A22-(_xlfn.XLOOKUP(TRUE,E$1:E21&lt;&gt;"",$A$1:$A21,,,-1)))/7,IF(F22&lt;&gt;"",($A22-(_xlfn.XLOOKUP(TRUE,F$1:F21&lt;&gt;"",$A$1:$A21,,,-1)))/7,IF(G22&lt;&gt;"",($A22-(_xlfn.XLOOKUP(TRUE,G$1:G21&lt;&gt;"",$A$1:$A21,,,-1)))/7,"")))</f>
        <v/>
      </c>
      <c r="L22" s="43" t="str" cm="1">
        <f t="array" ref="L22">IF(H22&lt;&gt;"",($A22-(_xlfn.XLOOKUP(TRUE,H$1:H21&lt;&gt;"",$A$1:$A21,,,-1)))/7,"")</f>
        <v/>
      </c>
      <c r="M22" s="51"/>
      <c r="N22" s="6"/>
      <c r="O22" s="38">
        <f>SUM(O24:O74)</f>
        <v>40</v>
      </c>
      <c r="P22" s="38">
        <f>SUM(P24:P74)</f>
        <v>30</v>
      </c>
      <c r="Q22" s="55" t="s">
        <v>26</v>
      </c>
    </row>
    <row r="23" spans="1:17" x14ac:dyDescent="0.25">
      <c r="A23" s="4">
        <v>46149</v>
      </c>
      <c r="B23" s="1" t="s">
        <v>37</v>
      </c>
      <c r="I23" s="7" t="str">
        <f>IF(OR(G23="Highways",AND(C23="",D23="",F23="",E23="")),"",IF(H23="","",IF(AND(H23="Planning",J23&lt;&gt;""),"Planning &amp; Highways (Planning only), followed by ","")))</f>
        <v/>
      </c>
      <c r="J23" s="2" t="str">
        <f>IF(G23&lt;&gt;"","Planning &amp; Highways (Both)",IF(AND(H23&lt;&gt;"",C23="",D23="",F23="",E23=""),"Planning &amp; Highways (Planning only)",IF(AND(D23="F&amp;GP",OR(F23="Estate Management",G23="Highways")),C23&amp;E23&amp;F23,C23&amp;D23&amp;E23&amp;F23)))</f>
        <v/>
      </c>
      <c r="K23" s="20" t="str" cm="1">
        <f t="array" ref="K23">IF(E23&lt;&gt;"",($A23-(_xlfn.XLOOKUP(TRUE,E$1:E22&lt;&gt;"",$A$1:$A22,,,-1)))/7,IF(F23&lt;&gt;"",($A23-(_xlfn.XLOOKUP(TRUE,F$1:F22&lt;&gt;"",$A$1:$A22,,,-1)))/7,IF(G23&lt;&gt;"",($A23-(_xlfn.XLOOKUP(TRUE,G$1:G22&lt;&gt;"",$A$1:$A22,,,-1)))/7,"")))</f>
        <v/>
      </c>
      <c r="L23" s="43" t="str" cm="1">
        <f t="array" ref="L23">IF(H23&lt;&gt;"",($A23-(_xlfn.XLOOKUP(TRUE,H$1:H22&lt;&gt;"",$A$1:$A22,,,-1)))/7,"")</f>
        <v/>
      </c>
      <c r="M23" s="51" t="str">
        <f t="shared" ref="M23:M54" si="4">IF(C23="","",IF(AND(DAY(A23)&gt;8,DAY(A23)&lt;16),"Y","N"))</f>
        <v/>
      </c>
      <c r="N23" s="6"/>
      <c r="P23" s="38"/>
    </row>
    <row r="24" spans="1:17" x14ac:dyDescent="0.25">
      <c r="A24" s="4">
        <v>46156</v>
      </c>
      <c r="B24" s="1" t="s">
        <v>37</v>
      </c>
      <c r="C24" s="2" t="s">
        <v>16</v>
      </c>
      <c r="H24" s="23" t="s">
        <v>3</v>
      </c>
      <c r="I24" s="7" t="str">
        <f t="shared" ref="I24:I29" si="5">IF(OR(G24="Highways",AND(C24="",D24="",F24="",E24="")),"",IF(H24="","",IF(AND(H24="Planning",J24&lt;&gt;""),"Planning &amp; Highways (Planning only), followed by ","")))</f>
        <v xml:space="preserve">Planning &amp; Highways (Planning only), followed by </v>
      </c>
      <c r="J24" s="2" t="str">
        <f t="shared" ref="J24:J74" si="6">IF(G24&lt;&gt;"","Planning &amp; Highways (Both)",IF(AND(H24&lt;&gt;"",C24="",D24="",F24="",E24=""),"Planning &amp; Highways (Planning only)",IF(AND(D24="F&amp;GP",OR(F24="Estate Management",G24="Highways")),C24&amp;E24&amp;F24,C24&amp;D24&amp;E24&amp;F24)))</f>
        <v>Full (Annual)</v>
      </c>
      <c r="K24" s="20" t="str" cm="1">
        <f t="array" ref="K24">IF(E24&lt;&gt;"",($A24-(_xlfn.XLOOKUP(TRUE,E$1:E23&lt;&gt;"",$A$1:$A23,,,-1)))/7,IF(F24&lt;&gt;"",($A24-(_xlfn.XLOOKUP(TRUE,F$1:F23&lt;&gt;"",$A$1:$A23,,,-1)))/7,IF(G24&lt;&gt;"",($A24-(_xlfn.XLOOKUP(TRUE,G$1:G23&lt;&gt;"",$A$1:$A23,,,-1)))/7,"")))</f>
        <v/>
      </c>
      <c r="L24" s="43" cm="1">
        <f t="array" ref="L24">IF(H24&lt;&gt;"",($A24-(_xlfn.XLOOKUP(TRUE,H$1:H23&lt;&gt;"",$A$1:$A23,,,-1)))/7,"")</f>
        <v>3</v>
      </c>
      <c r="M24" s="51" t="str">
        <f t="shared" si="4"/>
        <v>Y</v>
      </c>
      <c r="N24" s="6" t="str">
        <f t="shared" ref="N24:N55" si="7">IF(MONTH(A24)&lt;&gt;MONTH(A25),TEXT(A24,"mmmm"),"")</f>
        <v/>
      </c>
      <c r="O24" s="38" t="str">
        <f>IF(MONTH(A24)&lt;&gt;MONTH(A25),COUNTIF(C$23:F24,"&lt;&gt;")+COUNTIF(H$23:H24,"&lt;&gt;")-SUM(O$23:O23),"")</f>
        <v/>
      </c>
      <c r="P24" s="38" t="str">
        <f>IF(MONTH(A24)&lt;&gt;MONTH(A25),COUNTIF(J$23:J24,"&lt;&gt;")-COUNTBLANK(J$23:J24)-SUM(P$23:P23),"")</f>
        <v/>
      </c>
    </row>
    <row r="25" spans="1:17" x14ac:dyDescent="0.25">
      <c r="A25" s="4">
        <v>46163</v>
      </c>
      <c r="B25" s="1" t="s">
        <v>37</v>
      </c>
      <c r="I25" s="7" t="str">
        <f t="shared" si="5"/>
        <v/>
      </c>
      <c r="J25" s="2" t="str">
        <f t="shared" si="6"/>
        <v/>
      </c>
      <c r="K25" s="20" t="str" cm="1">
        <f t="array" ref="K25">IF(E25&lt;&gt;"",($A25-(_xlfn.XLOOKUP(TRUE,E$1:E24&lt;&gt;"",$A$1:$A24,,,-1)))/7,IF(F25&lt;&gt;"",($A25-(_xlfn.XLOOKUP(TRUE,F$1:F24&lt;&gt;"",$A$1:$A24,,,-1)))/7,IF(G25&lt;&gt;"",($A25-(_xlfn.XLOOKUP(TRUE,G$1:G24&lt;&gt;"",$A$1:$A24,,,-1)))/7,"")))</f>
        <v/>
      </c>
      <c r="L25" s="43" t="str" cm="1">
        <f t="array" ref="L25">IF(H25&lt;&gt;"",($A25-(_xlfn.XLOOKUP(TRUE,H$1:H24&lt;&gt;"",$A$1:$A24,,,-1)))/7,"")</f>
        <v/>
      </c>
      <c r="M25" s="51" t="str">
        <f t="shared" si="4"/>
        <v/>
      </c>
      <c r="N25" s="6" t="str">
        <f t="shared" si="7"/>
        <v/>
      </c>
      <c r="O25" s="38" t="str">
        <f>IF(MONTH(A25)&lt;&gt;MONTH(A26),COUNTIF(C$23:F25,"&lt;&gt;")+COUNTIF(H$23:H25,"&lt;&gt;")-SUM(O$23:O24),"")</f>
        <v/>
      </c>
      <c r="P25" s="38" t="str">
        <f>IF(MONTH(A25)&lt;&gt;MONTH(A26),COUNTIF(J$23:J25,"&lt;&gt;")-COUNTBLANK(J$23:J25)-SUM(P$23:P24),"")</f>
        <v/>
      </c>
    </row>
    <row r="26" spans="1:17" x14ac:dyDescent="0.25">
      <c r="A26" s="4">
        <v>46170</v>
      </c>
      <c r="B26" s="1" t="s">
        <v>37</v>
      </c>
      <c r="I26" s="7" t="str">
        <f t="shared" si="5"/>
        <v/>
      </c>
      <c r="J26" s="2" t="str">
        <f t="shared" si="6"/>
        <v/>
      </c>
      <c r="K26" s="20" t="str" cm="1">
        <f t="array" ref="K26">IF(E26&lt;&gt;"",($A26-(_xlfn.XLOOKUP(TRUE,E$1:E25&lt;&gt;"",$A$1:$A25,,,-1)))/7,IF(F26&lt;&gt;"",($A26-(_xlfn.XLOOKUP(TRUE,F$1:F25&lt;&gt;"",$A$1:$A25,,,-1)))/7,IF(G26&lt;&gt;"",($A26-(_xlfn.XLOOKUP(TRUE,G$1:G25&lt;&gt;"",$A$1:$A25,,,-1)))/7,"")))</f>
        <v/>
      </c>
      <c r="L26" s="43" t="str" cm="1">
        <f t="array" ref="L26">IF(H26&lt;&gt;"",($A26-(_xlfn.XLOOKUP(TRUE,H$1:H25&lt;&gt;"",$A$1:$A25,,,-1)))/7,"")</f>
        <v/>
      </c>
      <c r="M26" s="51" t="str">
        <f t="shared" si="4"/>
        <v/>
      </c>
      <c r="N26" s="6" t="str">
        <f t="shared" si="7"/>
        <v>May</v>
      </c>
      <c r="O26" s="38">
        <f>IF(MONTH(A26)&lt;&gt;MONTH(A27),COUNTIF(C$23:F26,"&lt;&gt;")+COUNTIF(H$23:H26,"&lt;&gt;")-SUM(O$23:O25),"")</f>
        <v>2</v>
      </c>
      <c r="P26" s="38">
        <f>IF(MONTH(A26)&lt;&gt;MONTH(A27),COUNTIF(J$23:J26,"&lt;&gt;")-COUNTBLANK(J$23:J26)-SUM(P$23:P25),"")</f>
        <v>1</v>
      </c>
    </row>
    <row r="27" spans="1:17" x14ac:dyDescent="0.25">
      <c r="A27" s="4">
        <v>46177</v>
      </c>
      <c r="B27" s="1" t="s">
        <v>37</v>
      </c>
      <c r="D27" s="2" t="s">
        <v>1</v>
      </c>
      <c r="H27" s="23" t="s">
        <v>3</v>
      </c>
      <c r="I27" s="7" t="str">
        <f t="shared" si="5"/>
        <v xml:space="preserve">Planning &amp; Highways (Planning only), followed by </v>
      </c>
      <c r="J27" s="2" t="str">
        <f t="shared" si="6"/>
        <v>F&amp;GP</v>
      </c>
      <c r="K27" s="20" t="str" cm="1">
        <f t="array" ref="K27">IF(E27&lt;&gt;"",($A27-(_xlfn.XLOOKUP(TRUE,E$1:E26&lt;&gt;"",$A$1:$A26,,,-1)))/7,IF(F27&lt;&gt;"",($A27-(_xlfn.XLOOKUP(TRUE,F$1:F26&lt;&gt;"",$A$1:$A26,,,-1)))/7,IF(G27&lt;&gt;"",($A27-(_xlfn.XLOOKUP(TRUE,G$1:G26&lt;&gt;"",$A$1:$A26,,,-1)))/7,"")))</f>
        <v/>
      </c>
      <c r="L27" s="43" cm="1">
        <f t="array" ref="L27">IF(H27&lt;&gt;"",($A27-(_xlfn.XLOOKUP(TRUE,H$1:H26&lt;&gt;"",$A$1:$A26,,,-1)))/7,"")</f>
        <v>3</v>
      </c>
      <c r="M27" s="51" t="str">
        <f t="shared" si="4"/>
        <v/>
      </c>
      <c r="N27" s="6" t="str">
        <f t="shared" si="7"/>
        <v/>
      </c>
      <c r="O27" s="38" t="str">
        <f>IF(MONTH(A27)&lt;&gt;MONTH(A28),COUNTIF(C$23:F27,"&lt;&gt;")+COUNTIF(H$23:H27,"&lt;&gt;")-SUM(O$23:O26),"")</f>
        <v/>
      </c>
      <c r="P27" s="38" t="str">
        <f>IF(MONTH(A27)&lt;&gt;MONTH(A28),COUNTIF(J$23:J27,"&lt;&gt;")-COUNTBLANK(J$23:J27)-SUM(P$23:P26),"")</f>
        <v/>
      </c>
    </row>
    <row r="28" spans="1:17" x14ac:dyDescent="0.25">
      <c r="A28" s="4">
        <v>46184</v>
      </c>
      <c r="B28" s="1" t="s">
        <v>37</v>
      </c>
      <c r="C28" s="2" t="s">
        <v>22</v>
      </c>
      <c r="I28" s="7" t="str">
        <f t="shared" si="5"/>
        <v/>
      </c>
      <c r="J28" s="2" t="str">
        <f t="shared" si="6"/>
        <v>Full (Approval of Accounts)</v>
      </c>
      <c r="K28" s="20" t="str" cm="1">
        <f t="array" ref="K28">IF(E28&lt;&gt;"",($A28-(_xlfn.XLOOKUP(TRUE,E$1:E27&lt;&gt;"",$A$1:$A27,,,-1)))/7,IF(F28&lt;&gt;"",($A28-(_xlfn.XLOOKUP(TRUE,F$1:F27&lt;&gt;"",$A$1:$A27,,,-1)))/7,IF(G28&lt;&gt;"",($A28-(_xlfn.XLOOKUP(TRUE,G$1:G27&lt;&gt;"",$A$1:$A27,,,-1)))/7,"")))</f>
        <v/>
      </c>
      <c r="L28" s="43" t="str" cm="1">
        <f t="array" ref="L28">IF(H28&lt;&gt;"",($A28-(_xlfn.XLOOKUP(TRUE,H$1:H27&lt;&gt;"",$A$1:$A27,,,-1)))/7,"")</f>
        <v/>
      </c>
      <c r="M28" s="51" t="str">
        <f t="shared" si="4"/>
        <v>Y</v>
      </c>
      <c r="N28" s="6" t="str">
        <f t="shared" si="7"/>
        <v/>
      </c>
      <c r="O28" s="38" t="str">
        <f>IF(MONTH(A28)&lt;&gt;MONTH(A29),COUNTIF(C$23:F28,"&lt;&gt;")+COUNTIF(H$23:H28,"&lt;&gt;")-SUM(O$23:O27),"")</f>
        <v/>
      </c>
      <c r="P28" s="38" t="str">
        <f>IF(MONTH(A28)&lt;&gt;MONTH(A29),COUNTIF(J$23:J28,"&lt;&gt;")-COUNTBLANK(J$23:J28)-SUM(P$23:P27),"")</f>
        <v/>
      </c>
    </row>
    <row r="29" spans="1:17" x14ac:dyDescent="0.25">
      <c r="A29" s="4">
        <v>46191</v>
      </c>
      <c r="B29" s="1" t="s">
        <v>37</v>
      </c>
      <c r="I29" s="7" t="str">
        <f t="shared" si="5"/>
        <v/>
      </c>
      <c r="J29" s="2" t="str">
        <f t="shared" si="6"/>
        <v/>
      </c>
      <c r="K29" s="20" t="str" cm="1">
        <f t="array" ref="K29">IF(E29&lt;&gt;"",($A29-(_xlfn.XLOOKUP(TRUE,E$1:E28&lt;&gt;"",$A$1:$A28,,,-1)))/7,IF(F29&lt;&gt;"",($A29-(_xlfn.XLOOKUP(TRUE,F$1:F28&lt;&gt;"",$A$1:$A28,,,-1)))/7,IF(G29&lt;&gt;"",($A29-(_xlfn.XLOOKUP(TRUE,G$1:G28&lt;&gt;"",$A$1:$A28,,,-1)))/7,"")))</f>
        <v/>
      </c>
      <c r="L29" s="43" t="str" cm="1">
        <f t="array" ref="L29">IF(H29&lt;&gt;"",($A29-(_xlfn.XLOOKUP(TRUE,H$1:H28&lt;&gt;"",$A$1:$A28,,,-1)))/7,"")</f>
        <v/>
      </c>
      <c r="M29" s="51" t="str">
        <f t="shared" si="4"/>
        <v/>
      </c>
      <c r="N29" s="6" t="str">
        <f t="shared" si="7"/>
        <v/>
      </c>
      <c r="O29" s="38" t="str">
        <f>IF(MONTH(A29)&lt;&gt;MONTH(A30),COUNTIF(C$23:F29,"&lt;&gt;")+COUNTIF(H$23:H29,"&lt;&gt;")-SUM(O$23:O28),"")</f>
        <v/>
      </c>
      <c r="P29" s="38" t="str">
        <f>IF(MONTH(A29)&lt;&gt;MONTH(A30),COUNTIF(J$23:J29,"&lt;&gt;")-COUNTBLANK(J$23:J29)-SUM(P$23:P28),"")</f>
        <v/>
      </c>
    </row>
    <row r="30" spans="1:17" x14ac:dyDescent="0.25">
      <c r="A30" s="4">
        <v>46198</v>
      </c>
      <c r="B30" s="1" t="s">
        <v>37</v>
      </c>
      <c r="G30" s="2" t="s">
        <v>17</v>
      </c>
      <c r="H30" s="23" t="s">
        <v>3</v>
      </c>
      <c r="I30" s="7" t="str">
        <f>IF(AND(D30="F&amp;GP",G30="Highways"),"F&amp;GP followed by ",IF(OR(G30="Highways",AND(C30="",D30="",F30="",E30="")),"",IF(H30="","",IF(AND(H30="Planning",J30&lt;&gt;""),"Planning &amp; Highways (Planning only), followed by ",""))))</f>
        <v/>
      </c>
      <c r="J30" s="2" t="str">
        <f t="shared" si="6"/>
        <v>Planning &amp; Highways (Both)</v>
      </c>
      <c r="K30" s="20" cm="1">
        <f t="array" ref="K30">IF(E30&lt;&gt;"",($A30-(_xlfn.XLOOKUP(TRUE,E$1:E29&lt;&gt;"",$A$1:$A29,,,-1)))/7,IF(F30&lt;&gt;"",($A30-(_xlfn.XLOOKUP(TRUE,F$1:F29&lt;&gt;"",$A$1:$A29,,,-1)))/7,IF(G30&lt;&gt;"",($A30-(_xlfn.XLOOKUP(TRUE,G$1:G29&lt;&gt;"",$A$1:$A29,,,-1)))/7,"")))</f>
        <v>12</v>
      </c>
      <c r="L30" s="43" cm="1">
        <f t="array" ref="L30">IF(H30&lt;&gt;"",($A30-(_xlfn.XLOOKUP(TRUE,H$1:H29&lt;&gt;"",$A$1:$A29,,,-1)))/7,"")</f>
        <v>3</v>
      </c>
      <c r="M30" s="51" t="str">
        <f t="shared" si="4"/>
        <v/>
      </c>
      <c r="N30" s="6" t="str">
        <f t="shared" si="7"/>
        <v>June</v>
      </c>
      <c r="O30" s="38">
        <f>IF(MONTH(A30)&lt;&gt;MONTH(A31),COUNTIF(C$23:F30,"&lt;&gt;")+COUNTIF(H$23:H30,"&lt;&gt;")-SUM(O$23:O29),"")</f>
        <v>4</v>
      </c>
      <c r="P30" s="38">
        <f>IF(MONTH(A30)&lt;&gt;MONTH(A31),COUNTIF(J$23:J30,"&lt;&gt;")-COUNTBLANK(J$23:J30)-SUM(P$23:P29),"")</f>
        <v>3</v>
      </c>
    </row>
    <row r="31" spans="1:17" x14ac:dyDescent="0.25">
      <c r="A31" s="4">
        <v>46205</v>
      </c>
      <c r="B31" s="1" t="s">
        <v>37</v>
      </c>
      <c r="D31" s="2" t="s">
        <v>1</v>
      </c>
      <c r="I31" s="7" t="str">
        <f t="shared" ref="I31:I74" si="8">IF(OR(G31="Highways",AND(C31="",D31="",F31="",E31="")),"",IF(H31="","",IF(AND(H31="Planning",J31&lt;&gt;""),"Planning &amp; Highways (Planning only), followed by ","")))</f>
        <v/>
      </c>
      <c r="J31" s="2" t="str">
        <f t="shared" si="6"/>
        <v>F&amp;GP</v>
      </c>
      <c r="K31" s="20" t="str" cm="1">
        <f t="array" ref="K31">IF(E31&lt;&gt;"",($A31-(_xlfn.XLOOKUP(TRUE,E$1:E30&lt;&gt;"",$A$1:$A30,,,-1)))/7,IF(F31&lt;&gt;"",($A31-(_xlfn.XLOOKUP(TRUE,F$1:F30&lt;&gt;"",$A$1:$A30,,,-1)))/7,IF(G31&lt;&gt;"",($A31-(_xlfn.XLOOKUP(TRUE,G$1:G30&lt;&gt;"",$A$1:$A30,,,-1)))/7,"")))</f>
        <v/>
      </c>
      <c r="L31" s="43" t="str" cm="1">
        <f t="array" ref="L31">IF(H31&lt;&gt;"",($A31-(_xlfn.XLOOKUP(TRUE,H$1:H30&lt;&gt;"",$A$1:$A30,,,-1)))/7,"")</f>
        <v/>
      </c>
      <c r="M31" s="51" t="str">
        <f t="shared" si="4"/>
        <v/>
      </c>
      <c r="N31" s="6" t="str">
        <f t="shared" si="7"/>
        <v/>
      </c>
      <c r="O31" s="38" t="str">
        <f>IF(MONTH(A31)&lt;&gt;MONTH(A32),COUNTIF(C$23:F31,"&lt;&gt;")+COUNTIF(H$23:H31,"&lt;&gt;")-SUM(O$23:O30),"")</f>
        <v/>
      </c>
      <c r="P31" s="38" t="str">
        <f>IF(MONTH(A31)&lt;&gt;MONTH(A32),COUNTIF(J$23:J31,"&lt;&gt;")-COUNTBLANK(J$23:J31)-SUM(P$23:P30),"")</f>
        <v/>
      </c>
    </row>
    <row r="32" spans="1:17" x14ac:dyDescent="0.25">
      <c r="A32" s="4">
        <v>46212</v>
      </c>
      <c r="B32" s="1" t="s">
        <v>37</v>
      </c>
      <c r="I32" s="7" t="str">
        <f t="shared" si="8"/>
        <v/>
      </c>
      <c r="J32" s="2" t="str">
        <f t="shared" si="6"/>
        <v/>
      </c>
      <c r="K32" s="20" t="str" cm="1">
        <f t="array" ref="K32">IF(E32&lt;&gt;"",($A32-(_xlfn.XLOOKUP(TRUE,E$1:E31&lt;&gt;"",$A$1:$A31,,,-1)))/7,IF(F32&lt;&gt;"",($A32-(_xlfn.XLOOKUP(TRUE,F$1:F31&lt;&gt;"",$A$1:$A31,,,-1)))/7,IF(G32&lt;&gt;"",($A32-(_xlfn.XLOOKUP(TRUE,G$1:G31&lt;&gt;"",$A$1:$A31,,,-1)))/7,"")))</f>
        <v/>
      </c>
      <c r="L32" s="43" t="str" cm="1">
        <f t="array" ref="L32">IF(H32&lt;&gt;"",($A32-(_xlfn.XLOOKUP(TRUE,H$1:H31&lt;&gt;"",$A$1:$A31,,,-1)))/7,"")</f>
        <v/>
      </c>
      <c r="M32" s="51" t="str">
        <f t="shared" si="4"/>
        <v/>
      </c>
      <c r="N32" s="6" t="str">
        <f t="shared" si="7"/>
        <v/>
      </c>
      <c r="O32" s="38" t="str">
        <f>IF(MONTH(A32)&lt;&gt;MONTH(A33),COUNTIF(C$23:F32,"&lt;&gt;")+COUNTIF(H$23:H32,"&lt;&gt;")-SUM(O$23:O31),"")</f>
        <v/>
      </c>
      <c r="P32" s="38" t="str">
        <f>IF(MONTH(A32)&lt;&gt;MONTH(A33),COUNTIF(J$23:J32,"&lt;&gt;")-COUNTBLANK(J$23:J32)-SUM(P$23:P31),"")</f>
        <v/>
      </c>
    </row>
    <row r="33" spans="1:16" x14ac:dyDescent="0.25">
      <c r="A33" s="4">
        <v>46219</v>
      </c>
      <c r="B33" s="1" t="s">
        <v>37</v>
      </c>
      <c r="C33" s="2" t="s">
        <v>0</v>
      </c>
      <c r="H33" s="23" t="s">
        <v>3</v>
      </c>
      <c r="I33" s="7" t="str">
        <f t="shared" si="8"/>
        <v xml:space="preserve">Planning &amp; Highways (Planning only), followed by </v>
      </c>
      <c r="J33" s="2" t="str">
        <f t="shared" si="6"/>
        <v>Full</v>
      </c>
      <c r="K33" s="20" t="str" cm="1">
        <f t="array" ref="K33">IF(E33&lt;&gt;"",($A33-(_xlfn.XLOOKUP(TRUE,E$1:E32&lt;&gt;"",$A$1:$A32,,,-1)))/7,IF(F33&lt;&gt;"",($A33-(_xlfn.XLOOKUP(TRUE,F$1:F32&lt;&gt;"",$A$1:$A32,,,-1)))/7,IF(G33&lt;&gt;"",($A33-(_xlfn.XLOOKUP(TRUE,G$1:G32&lt;&gt;"",$A$1:$A32,,,-1)))/7,"")))</f>
        <v/>
      </c>
      <c r="L33" s="43" cm="1">
        <f t="array" ref="L33">IF(H33&lt;&gt;"",($A33-(_xlfn.XLOOKUP(TRUE,H$1:H32&lt;&gt;"",$A$1:$A32,,,-1)))/7,"")</f>
        <v>3</v>
      </c>
      <c r="M33" s="51" t="str">
        <f t="shared" si="4"/>
        <v>N</v>
      </c>
      <c r="N33" s="6" t="str">
        <f t="shared" si="7"/>
        <v/>
      </c>
      <c r="O33" s="38" t="str">
        <f>IF(MONTH(A33)&lt;&gt;MONTH(A34),COUNTIF(C$23:F33,"&lt;&gt;")+COUNTIF(H$23:H33,"&lt;&gt;")-SUM(O$23:O32),"")</f>
        <v/>
      </c>
      <c r="P33" s="38" t="str">
        <f>IF(MONTH(A33)&lt;&gt;MONTH(A34),COUNTIF(J$23:J33,"&lt;&gt;")-COUNTBLANK(J$23:J33)-SUM(P$23:P32),"")</f>
        <v/>
      </c>
    </row>
    <row r="34" spans="1:16" x14ac:dyDescent="0.25">
      <c r="A34" s="4">
        <v>46226</v>
      </c>
      <c r="B34" s="1" t="s">
        <v>37</v>
      </c>
      <c r="F34" s="2" t="s">
        <v>27</v>
      </c>
      <c r="I34" s="7" t="str">
        <f t="shared" si="8"/>
        <v/>
      </c>
      <c r="J34" s="2" t="str">
        <f t="shared" si="6"/>
        <v>Estate Management</v>
      </c>
      <c r="K34" s="20" cm="1">
        <f t="array" ref="K34">IF(E34&lt;&gt;"",($A34-(_xlfn.XLOOKUP(TRUE,E$1:E33&lt;&gt;"",$A$1:$A33,,,-1)))/7,IF(F34&lt;&gt;"",($A34-(_xlfn.XLOOKUP(TRUE,F$1:F33&lt;&gt;"",$A$1:$A33,,,-1)))/7,IF(G34&lt;&gt;"",($A34-(_xlfn.XLOOKUP(TRUE,G$1:G33&lt;&gt;"",$A$1:$A33,,,-1)))/7,"")))</f>
        <v>14</v>
      </c>
      <c r="L34" s="43" t="str" cm="1">
        <f t="array" ref="L34">IF(H34&lt;&gt;"",($A34-(_xlfn.XLOOKUP(TRUE,H$1:H33&lt;&gt;"",$A$1:$A33,,,-1)))/7,"")</f>
        <v/>
      </c>
      <c r="M34" s="51" t="str">
        <f t="shared" si="4"/>
        <v/>
      </c>
      <c r="N34" s="6" t="str">
        <f t="shared" si="7"/>
        <v/>
      </c>
      <c r="O34" s="38" t="str">
        <f>IF(MONTH(A34)&lt;&gt;MONTH(A35),COUNTIF(C$23:F34,"&lt;&gt;")+COUNTIF(H$23:H34,"&lt;&gt;")-SUM(O$23:O33),"")</f>
        <v/>
      </c>
      <c r="P34" s="38" t="str">
        <f>IF(MONTH(A34)&lt;&gt;MONTH(A35),COUNTIF(J$23:J34,"&lt;&gt;")-COUNTBLANK(J$23:J34)-SUM(P$23:P33),"")</f>
        <v/>
      </c>
    </row>
    <row r="35" spans="1:16" x14ac:dyDescent="0.25">
      <c r="A35" s="4">
        <v>46233</v>
      </c>
      <c r="B35" s="1" t="s">
        <v>37</v>
      </c>
      <c r="E35" s="2" t="s">
        <v>2</v>
      </c>
      <c r="I35" s="7" t="str">
        <f t="shared" si="8"/>
        <v/>
      </c>
      <c r="J35" s="2" t="str">
        <f t="shared" si="6"/>
        <v>Community</v>
      </c>
      <c r="K35" s="20" cm="1">
        <f t="array" ref="K35">IF(E35&lt;&gt;"",($A35-(_xlfn.XLOOKUP(TRUE,E$1:E34&lt;&gt;"",$A$1:$A34,,,-1)))/7,IF(F35&lt;&gt;"",($A35-(_xlfn.XLOOKUP(TRUE,F$1:F34&lt;&gt;"",$A$1:$A34,,,-1)))/7,IF(G35&lt;&gt;"",($A35-(_xlfn.XLOOKUP(TRUE,G$1:G34&lt;&gt;"",$A$1:$A34,,,-1)))/7,"")))</f>
        <v>14</v>
      </c>
      <c r="L35" s="43" t="str" cm="1">
        <f t="array" ref="L35">IF(H35&lt;&gt;"",($A35-(_xlfn.XLOOKUP(TRUE,H$1:H34&lt;&gt;"",$A$1:$A34,,,-1)))/7,"")</f>
        <v/>
      </c>
      <c r="M35" s="51" t="str">
        <f t="shared" si="4"/>
        <v/>
      </c>
      <c r="N35" s="6" t="str">
        <f t="shared" si="7"/>
        <v>July</v>
      </c>
      <c r="O35" s="38">
        <f>IF(MONTH(A35)&lt;&gt;MONTH(A36),COUNTIF(C$23:F35,"&lt;&gt;")+COUNTIF(H$23:H35,"&lt;&gt;")-SUM(O$23:O34),"")</f>
        <v>5</v>
      </c>
      <c r="P35" s="38">
        <f>IF(MONTH(A35)&lt;&gt;MONTH(A36),COUNTIF(J$23:J35,"&lt;&gt;")-COUNTBLANK(J$23:J35)-SUM(P$23:P34),"")</f>
        <v>4</v>
      </c>
    </row>
    <row r="36" spans="1:16" x14ac:dyDescent="0.25">
      <c r="A36" s="4">
        <v>46240</v>
      </c>
      <c r="B36" s="1" t="s">
        <v>37</v>
      </c>
      <c r="H36" s="23" t="s">
        <v>3</v>
      </c>
      <c r="I36" s="7" t="str">
        <f t="shared" si="8"/>
        <v/>
      </c>
      <c r="J36" s="2" t="str">
        <f t="shared" si="6"/>
        <v>Planning &amp; Highways (Planning only)</v>
      </c>
      <c r="K36" s="20" t="str" cm="1">
        <f t="array" ref="K36">IF(E36&lt;&gt;"",($A36-(_xlfn.XLOOKUP(TRUE,E$1:E35&lt;&gt;"",$A$1:$A35,,,-1)))/7,IF(F36&lt;&gt;"",($A36-(_xlfn.XLOOKUP(TRUE,F$1:F35&lt;&gt;"",$A$1:$A35,,,-1)))/7,IF(G36&lt;&gt;"",($A36-(_xlfn.XLOOKUP(TRUE,G$1:G35&lt;&gt;"",$A$1:$A35,,,-1)))/7,"")))</f>
        <v/>
      </c>
      <c r="L36" s="43" cm="1">
        <f t="array" ref="L36">IF(H36&lt;&gt;"",($A36-(_xlfn.XLOOKUP(TRUE,H$1:H35&lt;&gt;"",$A$1:$A35,,,-1)))/7,"")</f>
        <v>3</v>
      </c>
      <c r="M36" s="51" t="str">
        <f t="shared" si="4"/>
        <v/>
      </c>
      <c r="N36" s="6" t="str">
        <f t="shared" si="7"/>
        <v/>
      </c>
      <c r="O36" s="38" t="str">
        <f>IF(MONTH(A36)&lt;&gt;MONTH(A37),COUNTIF(C$23:F36,"&lt;&gt;")+COUNTIF(H$23:H36,"&lt;&gt;")-SUM(O$23:O35),"")</f>
        <v/>
      </c>
      <c r="P36" s="38" t="str">
        <f>IF(MONTH(A36)&lt;&gt;MONTH(A37),COUNTIF(J$23:J36,"&lt;&gt;")-COUNTBLANK(J$23:J36)-SUM(P$23:P35),"")</f>
        <v/>
      </c>
    </row>
    <row r="37" spans="1:16" x14ac:dyDescent="0.25">
      <c r="A37" s="4">
        <v>46247</v>
      </c>
      <c r="B37" s="1" t="s">
        <v>37</v>
      </c>
      <c r="I37" s="7" t="str">
        <f t="shared" si="8"/>
        <v/>
      </c>
      <c r="J37" s="2" t="str">
        <f t="shared" si="6"/>
        <v/>
      </c>
      <c r="K37" s="20" t="str" cm="1">
        <f t="array" ref="K37">IF(E37&lt;&gt;"",($A37-(_xlfn.XLOOKUP(TRUE,E$1:E36&lt;&gt;"",$A$1:$A36,,,-1)))/7,IF(F37&lt;&gt;"",($A37-(_xlfn.XLOOKUP(TRUE,F$1:F36&lt;&gt;"",$A$1:$A36,,,-1)))/7,IF(G37&lt;&gt;"",($A37-(_xlfn.XLOOKUP(TRUE,G$1:G36&lt;&gt;"",$A$1:$A36,,,-1)))/7,"")))</f>
        <v/>
      </c>
      <c r="L37" s="43" t="str" cm="1">
        <f t="array" ref="L37">IF(H37&lt;&gt;"",($A37-(_xlfn.XLOOKUP(TRUE,H$1:H36&lt;&gt;"",$A$1:$A36,,,-1)))/7,"")</f>
        <v/>
      </c>
      <c r="M37" s="51" t="str">
        <f t="shared" si="4"/>
        <v/>
      </c>
      <c r="N37" s="6" t="str">
        <f t="shared" si="7"/>
        <v/>
      </c>
      <c r="O37" s="38" t="str">
        <f>IF(MONTH(A37)&lt;&gt;MONTH(A38),COUNTIF(C$23:F37,"&lt;&gt;")+COUNTIF(H$23:H37,"&lt;&gt;")-SUM(O$23:O36),"")</f>
        <v/>
      </c>
      <c r="P37" s="38" t="str">
        <f>IF(MONTH(A37)&lt;&gt;MONTH(A38),COUNTIF(J$23:J37,"&lt;&gt;")-COUNTBLANK(J$23:J37)-SUM(P$23:P36),"")</f>
        <v/>
      </c>
    </row>
    <row r="38" spans="1:16" x14ac:dyDescent="0.25">
      <c r="A38" s="4">
        <v>46254</v>
      </c>
      <c r="B38" s="1" t="s">
        <v>37</v>
      </c>
      <c r="I38" s="7" t="str">
        <f t="shared" si="8"/>
        <v/>
      </c>
      <c r="J38" s="2" t="str">
        <f t="shared" si="6"/>
        <v/>
      </c>
      <c r="K38" s="20" t="str" cm="1">
        <f t="array" ref="K38">IF(E38&lt;&gt;"",($A38-(_xlfn.XLOOKUP(TRUE,E$1:E37&lt;&gt;"",$A$1:$A37,,,-1)))/7,IF(F38&lt;&gt;"",($A38-(_xlfn.XLOOKUP(TRUE,F$1:F37&lt;&gt;"",$A$1:$A37,,,-1)))/7,IF(G38&lt;&gt;"",($A38-(_xlfn.XLOOKUP(TRUE,G$1:G37&lt;&gt;"",$A$1:$A37,,,-1)))/7,"")))</f>
        <v/>
      </c>
      <c r="L38" s="43" t="str" cm="1">
        <f t="array" ref="L38">IF(H38&lt;&gt;"",($A38-(_xlfn.XLOOKUP(TRUE,H$1:H37&lt;&gt;"",$A$1:$A37,,,-1)))/7,"")</f>
        <v/>
      </c>
      <c r="M38" s="51" t="str">
        <f t="shared" si="4"/>
        <v/>
      </c>
      <c r="N38" s="6" t="str">
        <f t="shared" si="7"/>
        <v/>
      </c>
      <c r="O38" s="38" t="str">
        <f>IF(MONTH(A38)&lt;&gt;MONTH(A39),COUNTIF(C$23:F38,"&lt;&gt;")+COUNTIF(H$23:H38,"&lt;&gt;")-SUM(O$23:O37),"")</f>
        <v/>
      </c>
      <c r="P38" s="38" t="str">
        <f>IF(MONTH(A38)&lt;&gt;MONTH(A39),COUNTIF(J$23:J38,"&lt;&gt;")-COUNTBLANK(J$23:J38)-SUM(P$23:P37),"")</f>
        <v/>
      </c>
    </row>
    <row r="39" spans="1:16" x14ac:dyDescent="0.25">
      <c r="A39" s="4">
        <v>46261</v>
      </c>
      <c r="B39" s="1" t="s">
        <v>37</v>
      </c>
      <c r="D39" s="2" t="s">
        <v>1</v>
      </c>
      <c r="H39" s="23" t="s">
        <v>3</v>
      </c>
      <c r="I39" s="7" t="str">
        <f t="shared" si="8"/>
        <v xml:space="preserve">Planning &amp; Highways (Planning only), followed by </v>
      </c>
      <c r="J39" s="2" t="str">
        <f t="shared" si="6"/>
        <v>F&amp;GP</v>
      </c>
      <c r="K39" s="20" t="str" cm="1">
        <f t="array" ref="K39">IF(E39&lt;&gt;"",($A39-(_xlfn.XLOOKUP(TRUE,E$1:E38&lt;&gt;"",$A$1:$A38,,,-1)))/7,IF(F39&lt;&gt;"",($A39-(_xlfn.XLOOKUP(TRUE,F$1:F38&lt;&gt;"",$A$1:$A38,,,-1)))/7,IF(G39&lt;&gt;"",($A39-(_xlfn.XLOOKUP(TRUE,G$1:G38&lt;&gt;"",$A$1:$A38,,,-1)))/7,"")))</f>
        <v/>
      </c>
      <c r="L39" s="43" cm="1">
        <f t="array" ref="L39">IF(H39&lt;&gt;"",($A39-(_xlfn.XLOOKUP(TRUE,H$1:H38&lt;&gt;"",$A$1:$A38,,,-1)))/7,"")</f>
        <v>3</v>
      </c>
      <c r="M39" s="51" t="str">
        <f t="shared" si="4"/>
        <v/>
      </c>
      <c r="N39" s="6" t="str">
        <f t="shared" si="7"/>
        <v>August</v>
      </c>
      <c r="O39" s="38">
        <f>IF(MONTH(A39)&lt;&gt;MONTH(A40),COUNTIF(C$23:F39,"&lt;&gt;")+COUNTIF(H$23:H39,"&lt;&gt;")-SUM(O$23:O38),"")</f>
        <v>3</v>
      </c>
      <c r="P39" s="38">
        <f>IF(MONTH(A39)&lt;&gt;MONTH(A40),COUNTIF(J$23:J39,"&lt;&gt;")-COUNTBLANK(J$23:J39)-SUM(P$23:P38),"")</f>
        <v>2</v>
      </c>
    </row>
    <row r="40" spans="1:16" x14ac:dyDescent="0.25">
      <c r="A40" s="4">
        <v>46268</v>
      </c>
      <c r="B40" s="1" t="s">
        <v>37</v>
      </c>
      <c r="I40" s="7" t="str">
        <f t="shared" si="8"/>
        <v/>
      </c>
      <c r="J40" s="2" t="str">
        <f t="shared" si="6"/>
        <v/>
      </c>
      <c r="K40" s="20" t="str" cm="1">
        <f t="array" ref="K40">IF(E40&lt;&gt;"",($A40-(_xlfn.XLOOKUP(TRUE,E$1:E39&lt;&gt;"",$A$1:$A39,,,-1)))/7,IF(F40&lt;&gt;"",($A40-(_xlfn.XLOOKUP(TRUE,F$1:F39&lt;&gt;"",$A$1:$A39,,,-1)))/7,IF(G40&lt;&gt;"",($A40-(_xlfn.XLOOKUP(TRUE,G$1:G39&lt;&gt;"",$A$1:$A39,,,-1)))/7,"")))</f>
        <v/>
      </c>
      <c r="L40" s="43" t="str" cm="1">
        <f t="array" ref="L40">IF(H40&lt;&gt;"",($A40-(_xlfn.XLOOKUP(TRUE,H$1:H39&lt;&gt;"",$A$1:$A39,,,-1)))/7,"")</f>
        <v/>
      </c>
      <c r="M40" s="51" t="str">
        <f t="shared" si="4"/>
        <v/>
      </c>
      <c r="N40" s="6" t="str">
        <f t="shared" si="7"/>
        <v/>
      </c>
      <c r="O40" s="38" t="str">
        <f>IF(MONTH(A40)&lt;&gt;MONTH(A41),COUNTIF(C$23:F40,"&lt;&gt;")+COUNTIF(H$23:H40,"&lt;&gt;")-SUM(O$23:O39),"")</f>
        <v/>
      </c>
      <c r="P40" s="38" t="str">
        <f>IF(MONTH(A40)&lt;&gt;MONTH(A41),COUNTIF(J$23:J40,"&lt;&gt;")-COUNTBLANK(J$23:J40)-SUM(P$23:P39),"")</f>
        <v/>
      </c>
    </row>
    <row r="41" spans="1:16" x14ac:dyDescent="0.25">
      <c r="A41" s="4">
        <v>46275</v>
      </c>
      <c r="B41" s="1" t="s">
        <v>37</v>
      </c>
      <c r="C41" s="2" t="s">
        <v>0</v>
      </c>
      <c r="I41" s="7" t="str">
        <f t="shared" si="8"/>
        <v/>
      </c>
      <c r="J41" s="2" t="str">
        <f t="shared" si="6"/>
        <v>Full</v>
      </c>
      <c r="K41" s="20" t="str" cm="1">
        <f t="array" ref="K41">IF(E41&lt;&gt;"",($A41-(_xlfn.XLOOKUP(TRUE,E$1:E40&lt;&gt;"",$A$1:$A40,,,-1)))/7,IF(F41&lt;&gt;"",($A41-(_xlfn.XLOOKUP(TRUE,F$1:F40&lt;&gt;"",$A$1:$A40,,,-1)))/7,IF(G41&lt;&gt;"",($A41-(_xlfn.XLOOKUP(TRUE,G$1:G40&lt;&gt;"",$A$1:$A40,,,-1)))/7,"")))</f>
        <v/>
      </c>
      <c r="L41" s="43" t="str" cm="1">
        <f t="array" ref="L41">IF(H41&lt;&gt;"",($A41-(_xlfn.XLOOKUP(TRUE,H$1:H40&lt;&gt;"",$A$1:$A40,,,-1)))/7,"")</f>
        <v/>
      </c>
      <c r="M41" s="51" t="str">
        <f t="shared" si="4"/>
        <v>Y</v>
      </c>
      <c r="N41" s="6" t="str">
        <f t="shared" si="7"/>
        <v/>
      </c>
      <c r="O41" s="38" t="str">
        <f>IF(MONTH(A41)&lt;&gt;MONTH(A42),COUNTIF(C$23:F41,"&lt;&gt;")+COUNTIF(H$23:H41,"&lt;&gt;")-SUM(O$23:O40),"")</f>
        <v/>
      </c>
      <c r="P41" s="38" t="str">
        <f>IF(MONTH(A41)&lt;&gt;MONTH(A42),COUNTIF(J$23:J41,"&lt;&gt;")-COUNTBLANK(J$23:J41)-SUM(P$23:P40),"")</f>
        <v/>
      </c>
    </row>
    <row r="42" spans="1:16" x14ac:dyDescent="0.25">
      <c r="A42" s="4">
        <v>46282</v>
      </c>
      <c r="B42" s="1" t="s">
        <v>37</v>
      </c>
      <c r="G42" s="2" t="s">
        <v>17</v>
      </c>
      <c r="H42" s="23" t="s">
        <v>3</v>
      </c>
      <c r="I42" s="7" t="str">
        <f t="shared" si="8"/>
        <v/>
      </c>
      <c r="J42" s="2" t="str">
        <f t="shared" si="6"/>
        <v>Planning &amp; Highways (Both)</v>
      </c>
      <c r="K42" s="20" cm="1">
        <f t="array" ref="K42">IF(E42&lt;&gt;"",($A42-(_xlfn.XLOOKUP(TRUE,E$1:E41&lt;&gt;"",$A$1:$A41,,,-1)))/7,IF(F42&lt;&gt;"",($A42-(_xlfn.XLOOKUP(TRUE,F$1:F41&lt;&gt;"",$A$1:$A41,,,-1)))/7,IF(G42&lt;&gt;"",($A42-(_xlfn.XLOOKUP(TRUE,G$1:G41&lt;&gt;"",$A$1:$A41,,,-1)))/7,"")))</f>
        <v>12</v>
      </c>
      <c r="L42" s="43" cm="1">
        <f t="array" ref="L42">IF(H42&lt;&gt;"",($A42-(_xlfn.XLOOKUP(TRUE,H$1:H41&lt;&gt;"",$A$1:$A41,,,-1)))/7,"")</f>
        <v>3</v>
      </c>
      <c r="M42" s="51" t="str">
        <f t="shared" si="4"/>
        <v/>
      </c>
      <c r="N42" s="6" t="str">
        <f t="shared" si="7"/>
        <v/>
      </c>
      <c r="O42" s="38" t="str">
        <f>IF(MONTH(A42)&lt;&gt;MONTH(A43),COUNTIF(C$23:F42,"&lt;&gt;")+COUNTIF(H$23:H42,"&lt;&gt;")-SUM(O$23:O41),"")</f>
        <v/>
      </c>
      <c r="P42" s="38" t="str">
        <f>IF(MONTH(A42)&lt;&gt;MONTH(A43),COUNTIF(J$23:J42,"&lt;&gt;")-COUNTBLANK(J$23:J42)-SUM(P$23:P41),"")</f>
        <v/>
      </c>
    </row>
    <row r="43" spans="1:16" x14ac:dyDescent="0.25">
      <c r="A43" s="4">
        <v>46289</v>
      </c>
      <c r="B43" s="1" t="s">
        <v>37</v>
      </c>
      <c r="I43" s="7" t="str">
        <f t="shared" si="8"/>
        <v/>
      </c>
      <c r="J43" s="2" t="str">
        <f t="shared" si="6"/>
        <v/>
      </c>
      <c r="K43" s="20" t="str" cm="1">
        <f t="array" ref="K43">IF(E43&lt;&gt;"",($A43-(_xlfn.XLOOKUP(TRUE,E$1:E42&lt;&gt;"",$A$1:$A42,,,-1)))/7,IF(F43&lt;&gt;"",($A43-(_xlfn.XLOOKUP(TRUE,F$1:F42&lt;&gt;"",$A$1:$A42,,,-1)))/7,IF(G43&lt;&gt;"",($A43-(_xlfn.XLOOKUP(TRUE,G$1:G42&lt;&gt;"",$A$1:$A42,,,-1)))/7,"")))</f>
        <v/>
      </c>
      <c r="L43" s="43" t="str" cm="1">
        <f t="array" ref="L43">IF(H43&lt;&gt;"",($A43-(_xlfn.XLOOKUP(TRUE,H$1:H42&lt;&gt;"",$A$1:$A42,,,-1)))/7,"")</f>
        <v/>
      </c>
      <c r="M43" s="51" t="str">
        <f t="shared" si="4"/>
        <v/>
      </c>
      <c r="N43" s="6" t="str">
        <f t="shared" si="7"/>
        <v>September</v>
      </c>
      <c r="O43" s="38">
        <f>IF(MONTH(A43)&lt;&gt;MONTH(A44),COUNTIF(C$23:F43,"&lt;&gt;")+COUNTIF(H$23:H43,"&lt;&gt;")-SUM(O$23:O42),"")</f>
        <v>2</v>
      </c>
      <c r="P43" s="38">
        <f>IF(MONTH(A43)&lt;&gt;MONTH(A44),COUNTIF(J$23:J43,"&lt;&gt;")-COUNTBLANK(J$23:J43)-SUM(P$23:P42),"")</f>
        <v>2</v>
      </c>
    </row>
    <row r="44" spans="1:16" x14ac:dyDescent="0.25">
      <c r="A44" s="4">
        <v>46296</v>
      </c>
      <c r="B44" s="1" t="s">
        <v>37</v>
      </c>
      <c r="I44" s="7" t="str">
        <f t="shared" si="8"/>
        <v/>
      </c>
      <c r="J44" s="2" t="str">
        <f t="shared" si="6"/>
        <v/>
      </c>
      <c r="K44" s="20" t="str" cm="1">
        <f t="array" ref="K44">IF(E44&lt;&gt;"",($A44-(_xlfn.XLOOKUP(TRUE,E$1:E43&lt;&gt;"",$A$1:$A43,,,-1)))/7,IF(F44&lt;&gt;"",($A44-(_xlfn.XLOOKUP(TRUE,F$1:F43&lt;&gt;"",$A$1:$A43,,,-1)))/7,IF(G44&lt;&gt;"",($A44-(_xlfn.XLOOKUP(TRUE,G$1:G43&lt;&gt;"",$A$1:$A43,,,-1)))/7,"")))</f>
        <v/>
      </c>
      <c r="L44" s="43" t="str" cm="1">
        <f t="array" ref="L44">IF(H44&lt;&gt;"",($A44-(_xlfn.XLOOKUP(TRUE,H$1:H43&lt;&gt;"",$A$1:$A43,,,-1)))/7,"")</f>
        <v/>
      </c>
      <c r="M44" s="51" t="str">
        <f t="shared" si="4"/>
        <v/>
      </c>
      <c r="N44" s="6" t="str">
        <f t="shared" si="7"/>
        <v/>
      </c>
      <c r="O44" s="38" t="str">
        <f>IF(MONTH(A44)&lt;&gt;MONTH(A45),COUNTIF(C$23:F44,"&lt;&gt;")+COUNTIF(H$23:H44,"&lt;&gt;")-SUM(O$23:O43),"")</f>
        <v/>
      </c>
      <c r="P44" s="38" t="str">
        <f>IF(MONTH(A44)&lt;&gt;MONTH(A45),COUNTIF(J$23:J44,"&lt;&gt;")-COUNTBLANK(J$23:J44)-SUM(P$23:P43),"")</f>
        <v/>
      </c>
    </row>
    <row r="45" spans="1:16" x14ac:dyDescent="0.25">
      <c r="A45" s="4">
        <v>46303</v>
      </c>
      <c r="B45" s="1" t="s">
        <v>37</v>
      </c>
      <c r="F45" s="2" t="s">
        <v>27</v>
      </c>
      <c r="H45" s="23" t="s">
        <v>3</v>
      </c>
      <c r="I45" s="7" t="str">
        <f t="shared" si="8"/>
        <v xml:space="preserve">Planning &amp; Highways (Planning only), followed by </v>
      </c>
      <c r="J45" s="2" t="str">
        <f t="shared" si="6"/>
        <v>Estate Management</v>
      </c>
      <c r="K45" s="20" cm="1">
        <f t="array" ref="K45">IF(E45&lt;&gt;"",($A45-(_xlfn.XLOOKUP(TRUE,E$1:E44&lt;&gt;"",$A$1:$A44,,,-1)))/7,IF(F45&lt;&gt;"",($A45-(_xlfn.XLOOKUP(TRUE,F$1:F44&lt;&gt;"",$A$1:$A44,,,-1)))/7,IF(G45&lt;&gt;"",($A45-(_xlfn.XLOOKUP(TRUE,G$1:G44&lt;&gt;"",$A$1:$A44,,,-1)))/7,"")))</f>
        <v>11</v>
      </c>
      <c r="L45" s="43" cm="1">
        <f t="array" ref="L45">IF(H45&lt;&gt;"",($A45-(_xlfn.XLOOKUP(TRUE,H$1:H44&lt;&gt;"",$A$1:$A44,,,-1)))/7,"")</f>
        <v>3</v>
      </c>
      <c r="M45" s="51" t="str">
        <f t="shared" si="4"/>
        <v/>
      </c>
      <c r="N45" s="6" t="str">
        <f t="shared" si="7"/>
        <v/>
      </c>
      <c r="O45" s="38" t="str">
        <f>IF(MONTH(A45)&lt;&gt;MONTH(A46),COUNTIF(C$23:F45,"&lt;&gt;")+COUNTIF(H$23:H45,"&lt;&gt;")-SUM(O$23:O44),"")</f>
        <v/>
      </c>
      <c r="P45" s="38" t="str">
        <f>IF(MONTH(A45)&lt;&gt;MONTH(A46),COUNTIF(J$23:J45,"&lt;&gt;")-COUNTBLANK(J$23:J45)-SUM(P$23:P44),"")</f>
        <v/>
      </c>
    </row>
    <row r="46" spans="1:16" x14ac:dyDescent="0.25">
      <c r="A46" s="4">
        <v>46310</v>
      </c>
      <c r="B46" s="1" t="s">
        <v>37</v>
      </c>
      <c r="E46" s="2" t="s">
        <v>2</v>
      </c>
      <c r="I46" s="7" t="str">
        <f t="shared" si="8"/>
        <v/>
      </c>
      <c r="J46" s="2" t="str">
        <f t="shared" si="6"/>
        <v>Community</v>
      </c>
      <c r="K46" s="20" cm="1">
        <f t="array" ref="K46">IF(E46&lt;&gt;"",($A46-(_xlfn.XLOOKUP(TRUE,E$1:E45&lt;&gt;"",$A$1:$A45,,,-1)))/7,IF(F46&lt;&gt;"",($A46-(_xlfn.XLOOKUP(TRUE,F$1:F45&lt;&gt;"",$A$1:$A45,,,-1)))/7,IF(G46&lt;&gt;"",($A46-(_xlfn.XLOOKUP(TRUE,G$1:G45&lt;&gt;"",$A$1:$A45,,,-1)))/7,"")))</f>
        <v>11</v>
      </c>
      <c r="L46" s="43" t="str" cm="1">
        <f t="array" ref="L46">IF(H46&lt;&gt;"",($A46-(_xlfn.XLOOKUP(TRUE,H$1:H45&lt;&gt;"",$A$1:$A45,,,-1)))/7,"")</f>
        <v/>
      </c>
      <c r="M46" s="51" t="str">
        <f t="shared" si="4"/>
        <v/>
      </c>
      <c r="N46" s="6" t="str">
        <f t="shared" si="7"/>
        <v/>
      </c>
      <c r="O46" s="38" t="str">
        <f>IF(MONTH(A46)&lt;&gt;MONTH(A47),COUNTIF(C$23:F46,"&lt;&gt;")+COUNTIF(H$23:H46,"&lt;&gt;")-SUM(O$23:O45),"")</f>
        <v/>
      </c>
      <c r="P46" s="38" t="str">
        <f>IF(MONTH(A46)&lt;&gt;MONTH(A47),COUNTIF(J$23:J46,"&lt;&gt;")-COUNTBLANK(J$23:J46)-SUM(P$23:P45),"")</f>
        <v/>
      </c>
    </row>
    <row r="47" spans="1:16" x14ac:dyDescent="0.25">
      <c r="A47" s="4">
        <v>46317</v>
      </c>
      <c r="B47" s="1" t="s">
        <v>37</v>
      </c>
      <c r="I47" s="7" t="str">
        <f t="shared" si="8"/>
        <v/>
      </c>
      <c r="J47" s="2" t="str">
        <f t="shared" si="6"/>
        <v/>
      </c>
      <c r="K47" s="20" t="str" cm="1">
        <f t="array" ref="K47">IF(E47&lt;&gt;"",($A47-(_xlfn.XLOOKUP(TRUE,E$1:E46&lt;&gt;"",$A$1:$A46,,,-1)))/7,IF(F47&lt;&gt;"",($A47-(_xlfn.XLOOKUP(TRUE,F$1:F46&lt;&gt;"",$A$1:$A46,,,-1)))/7,IF(G47&lt;&gt;"",($A47-(_xlfn.XLOOKUP(TRUE,G$1:G46&lt;&gt;"",$A$1:$A46,,,-1)))/7,"")))</f>
        <v/>
      </c>
      <c r="L47" s="43" t="str" cm="1">
        <f t="array" ref="L47">IF(H47&lt;&gt;"",($A47-(_xlfn.XLOOKUP(TRUE,H$1:H46&lt;&gt;"",$A$1:$A46,,,-1)))/7,"")</f>
        <v/>
      </c>
      <c r="M47" s="51" t="str">
        <f t="shared" si="4"/>
        <v/>
      </c>
      <c r="N47" s="6" t="str">
        <f t="shared" si="7"/>
        <v/>
      </c>
      <c r="O47" s="38" t="str">
        <f>IF(MONTH(A47)&lt;&gt;MONTH(A48),COUNTIF(C$23:F47,"&lt;&gt;")+COUNTIF(H$23:H47,"&lt;&gt;")-SUM(O$23:O46),"")</f>
        <v/>
      </c>
      <c r="P47" s="38" t="str">
        <f>IF(MONTH(A47)&lt;&gt;MONTH(A48),COUNTIF(J$23:J47,"&lt;&gt;")-COUNTBLANK(J$23:J47)-SUM(P$23:P46),"")</f>
        <v/>
      </c>
    </row>
    <row r="48" spans="1:16" x14ac:dyDescent="0.25">
      <c r="A48" s="4">
        <v>46324</v>
      </c>
      <c r="B48" s="1" t="s">
        <v>37</v>
      </c>
      <c r="D48" s="2" t="s">
        <v>1</v>
      </c>
      <c r="H48" s="23" t="s">
        <v>3</v>
      </c>
      <c r="I48" s="7" t="str">
        <f t="shared" si="8"/>
        <v xml:space="preserve">Planning &amp; Highways (Planning only), followed by </v>
      </c>
      <c r="J48" s="2" t="str">
        <f t="shared" si="6"/>
        <v>F&amp;GP</v>
      </c>
      <c r="K48" s="20" t="str" cm="1">
        <f t="array" ref="K48">IF(E48&lt;&gt;"",($A48-(_xlfn.XLOOKUP(TRUE,E$1:E47&lt;&gt;"",$A$1:$A47,,,-1)))/7,IF(F48&lt;&gt;"",($A48-(_xlfn.XLOOKUP(TRUE,F$1:F47&lt;&gt;"",$A$1:$A47,,,-1)))/7,IF(G48&lt;&gt;"",($A48-(_xlfn.XLOOKUP(TRUE,G$1:G47&lt;&gt;"",$A$1:$A47,,,-1)))/7,"")))</f>
        <v/>
      </c>
      <c r="L48" s="43" cm="1">
        <f t="array" ref="L48">IF(H48&lt;&gt;"",($A48-(_xlfn.XLOOKUP(TRUE,H$1:H47&lt;&gt;"",$A$1:$A47,,,-1)))/7,"")</f>
        <v>3</v>
      </c>
      <c r="M48" s="51" t="str">
        <f t="shared" si="4"/>
        <v/>
      </c>
      <c r="N48" s="6" t="str">
        <f t="shared" si="7"/>
        <v>October</v>
      </c>
      <c r="O48" s="38">
        <f>IF(MONTH(A48)&lt;&gt;MONTH(A49),COUNTIF(C$23:F48,"&lt;&gt;")+COUNTIF(H$23:H48,"&lt;&gt;")-SUM(O$23:O47),"")</f>
        <v>5</v>
      </c>
      <c r="P48" s="38">
        <f>IF(MONTH(A48)&lt;&gt;MONTH(A49),COUNTIF(J$23:J48,"&lt;&gt;")-COUNTBLANK(J$23:J48)-SUM(P$23:P47),"")</f>
        <v>3</v>
      </c>
    </row>
    <row r="49" spans="1:16" x14ac:dyDescent="0.25">
      <c r="A49" s="4">
        <v>46331</v>
      </c>
      <c r="B49" s="1" t="s">
        <v>37</v>
      </c>
      <c r="I49" s="7" t="str">
        <f t="shared" si="8"/>
        <v/>
      </c>
      <c r="J49" s="2" t="str">
        <f t="shared" si="6"/>
        <v/>
      </c>
      <c r="K49" s="20" t="str" cm="1">
        <f t="array" ref="K49">IF(E49&lt;&gt;"",($A49-(_xlfn.XLOOKUP(TRUE,E$1:E48&lt;&gt;"",$A$1:$A48,,,-1)))/7,IF(F49&lt;&gt;"",($A49-(_xlfn.XLOOKUP(TRUE,F$1:F48&lt;&gt;"",$A$1:$A48,,,-1)))/7,IF(G49&lt;&gt;"",($A49-(_xlfn.XLOOKUP(TRUE,G$1:G48&lt;&gt;"",$A$1:$A48,,,-1)))/7,"")))</f>
        <v/>
      </c>
      <c r="L49" s="43" t="str" cm="1">
        <f t="array" ref="L49">IF(H49&lt;&gt;"",($A49-(_xlfn.XLOOKUP(TRUE,H$1:H48&lt;&gt;"",$A$1:$A48,,,-1)))/7,"")</f>
        <v/>
      </c>
      <c r="M49" s="51" t="str">
        <f t="shared" si="4"/>
        <v/>
      </c>
      <c r="N49" s="6" t="str">
        <f t="shared" si="7"/>
        <v/>
      </c>
      <c r="O49" s="38" t="str">
        <f>IF(MONTH(A49)&lt;&gt;MONTH(A50),COUNTIF(C$23:F49,"&lt;&gt;")+COUNTIF(H$23:H49,"&lt;&gt;")-SUM(O$23:O48),"")</f>
        <v/>
      </c>
      <c r="P49" s="38" t="str">
        <f>IF(MONTH(A49)&lt;&gt;MONTH(A50),COUNTIF(J$23:J49,"&lt;&gt;")-COUNTBLANK(J$23:J49)-SUM(P$23:P48),"")</f>
        <v/>
      </c>
    </row>
    <row r="50" spans="1:16" x14ac:dyDescent="0.25">
      <c r="A50" s="4">
        <v>46338</v>
      </c>
      <c r="B50" s="1" t="s">
        <v>37</v>
      </c>
      <c r="C50" s="2" t="s">
        <v>0</v>
      </c>
      <c r="I50" s="7" t="str">
        <f t="shared" si="8"/>
        <v/>
      </c>
      <c r="J50" s="2" t="str">
        <f t="shared" si="6"/>
        <v>Full</v>
      </c>
      <c r="K50" s="20" t="str" cm="1">
        <f t="array" ref="K50">IF(E50&lt;&gt;"",($A50-(_xlfn.XLOOKUP(TRUE,E$1:E49&lt;&gt;"",$A$1:$A49,,,-1)))/7,IF(F50&lt;&gt;"",($A50-(_xlfn.XLOOKUP(TRUE,F$1:F49&lt;&gt;"",$A$1:$A49,,,-1)))/7,IF(G50&lt;&gt;"",($A50-(_xlfn.XLOOKUP(TRUE,G$1:G49&lt;&gt;"",$A$1:$A49,,,-1)))/7,"")))</f>
        <v/>
      </c>
      <c r="L50" s="43" t="str" cm="1">
        <f t="array" ref="L50">IF(H50&lt;&gt;"",($A50-(_xlfn.XLOOKUP(TRUE,H$1:H49&lt;&gt;"",$A$1:$A49,,,-1)))/7,"")</f>
        <v/>
      </c>
      <c r="M50" s="51" t="str">
        <f t="shared" si="4"/>
        <v>Y</v>
      </c>
      <c r="N50" s="6" t="str">
        <f t="shared" si="7"/>
        <v/>
      </c>
      <c r="O50" s="38" t="str">
        <f>IF(MONTH(A50)&lt;&gt;MONTH(A51),COUNTIF(C$23:F50,"&lt;&gt;")+COUNTIF(H$23:H50,"&lt;&gt;")-SUM(O$23:O49),"")</f>
        <v/>
      </c>
      <c r="P50" s="38" t="str">
        <f>IF(MONTH(A50)&lt;&gt;MONTH(A51),COUNTIF(J$23:J50,"&lt;&gt;")-COUNTBLANK(J$23:J50)-SUM(P$23:P49),"")</f>
        <v/>
      </c>
    </row>
    <row r="51" spans="1:16" x14ac:dyDescent="0.25">
      <c r="A51" s="4">
        <v>46345</v>
      </c>
      <c r="B51" s="1" t="s">
        <v>37</v>
      </c>
      <c r="H51" s="23" t="s">
        <v>3</v>
      </c>
      <c r="I51" s="7" t="str">
        <f t="shared" si="8"/>
        <v/>
      </c>
      <c r="J51" s="2" t="str">
        <f t="shared" si="6"/>
        <v>Planning &amp; Highways (Planning only)</v>
      </c>
      <c r="K51" s="20" t="str" cm="1">
        <f t="array" ref="K51">IF(E51&lt;&gt;"",($A51-(_xlfn.XLOOKUP(TRUE,E$1:E50&lt;&gt;"",$A$1:$A50,,,-1)))/7,IF(F51&lt;&gt;"",($A51-(_xlfn.XLOOKUP(TRUE,F$1:F50&lt;&gt;"",$A$1:$A50,,,-1)))/7,IF(G51&lt;&gt;"",($A51-(_xlfn.XLOOKUP(TRUE,G$1:G50&lt;&gt;"",$A$1:$A50,,,-1)))/7,"")))</f>
        <v/>
      </c>
      <c r="L51" s="43" cm="1">
        <f t="array" ref="L51">IF(H51&lt;&gt;"",($A51-(_xlfn.XLOOKUP(TRUE,H$1:H50&lt;&gt;"",$A$1:$A50,,,-1)))/7,"")</f>
        <v>3</v>
      </c>
      <c r="M51" s="51" t="str">
        <f t="shared" si="4"/>
        <v/>
      </c>
      <c r="N51" s="6" t="str">
        <f t="shared" si="7"/>
        <v/>
      </c>
      <c r="O51" s="38" t="str">
        <f>IF(MONTH(A51)&lt;&gt;MONTH(A52),COUNTIF(C$23:F51,"&lt;&gt;")+COUNTIF(H$23:H51,"&lt;&gt;")-SUM(O$23:O50),"")</f>
        <v/>
      </c>
      <c r="P51" s="38" t="str">
        <f>IF(MONTH(A51)&lt;&gt;MONTH(A52),COUNTIF(J$23:J51,"&lt;&gt;")-COUNTBLANK(J$23:J51)-SUM(P$23:P50),"")</f>
        <v/>
      </c>
    </row>
    <row r="52" spans="1:16" x14ac:dyDescent="0.25">
      <c r="A52" s="4">
        <v>46352</v>
      </c>
      <c r="B52" s="1" t="s">
        <v>37</v>
      </c>
      <c r="D52" s="2" t="s">
        <v>46</v>
      </c>
      <c r="I52" s="7" t="str">
        <f t="shared" si="8"/>
        <v/>
      </c>
      <c r="J52" s="2" t="str">
        <f t="shared" si="6"/>
        <v>F&amp;GP (Draft Budget)</v>
      </c>
      <c r="K52" s="20" t="str" cm="1">
        <f t="array" ref="K52">IF(E52&lt;&gt;"",($A52-(_xlfn.XLOOKUP(TRUE,E$1:E51&lt;&gt;"",$A$1:$A51,,,-1)))/7,IF(F52&lt;&gt;"",($A52-(_xlfn.XLOOKUP(TRUE,F$1:F51&lt;&gt;"",$A$1:$A51,,,-1)))/7,IF(G52&lt;&gt;"",($A52-(_xlfn.XLOOKUP(TRUE,G$1:G51&lt;&gt;"",$A$1:$A51,,,-1)))/7,"")))</f>
        <v/>
      </c>
      <c r="L52" s="43" t="str" cm="1">
        <f t="array" ref="L52">IF(H52&lt;&gt;"",($A52-(_xlfn.XLOOKUP(TRUE,H$1:H51&lt;&gt;"",$A$1:$A51,,,-1)))/7,"")</f>
        <v/>
      </c>
      <c r="M52" s="51" t="str">
        <f t="shared" si="4"/>
        <v/>
      </c>
      <c r="N52" s="6" t="str">
        <f t="shared" si="7"/>
        <v>November</v>
      </c>
      <c r="O52" s="38">
        <f>IF(MONTH(A52)&lt;&gt;MONTH(A53),COUNTIF(C$23:F52,"&lt;&gt;")+COUNTIF(H$23:H52,"&lt;&gt;")-SUM(O$23:O51),"")</f>
        <v>3</v>
      </c>
      <c r="P52" s="38">
        <f>IF(MONTH(A52)&lt;&gt;MONTH(A53),COUNTIF(J$23:J52,"&lt;&gt;")-COUNTBLANK(J$23:J52)-SUM(P$23:P51),"")</f>
        <v>3</v>
      </c>
    </row>
    <row r="53" spans="1:16" x14ac:dyDescent="0.25">
      <c r="A53" s="4">
        <v>46359</v>
      </c>
      <c r="B53" s="1" t="s">
        <v>37</v>
      </c>
      <c r="I53" s="7" t="str">
        <f t="shared" si="8"/>
        <v/>
      </c>
      <c r="J53" s="2" t="str">
        <f t="shared" si="6"/>
        <v/>
      </c>
      <c r="K53" s="20" t="str" cm="1">
        <f t="array" ref="K53">IF(E53&lt;&gt;"",($A53-(_xlfn.XLOOKUP(TRUE,E$1:E52&lt;&gt;"",$A$1:$A52,,,-1)))/7,IF(F53&lt;&gt;"",($A53-(_xlfn.XLOOKUP(TRUE,F$1:F52&lt;&gt;"",$A$1:$A52,,,-1)))/7,IF(G53&lt;&gt;"",($A53-(_xlfn.XLOOKUP(TRUE,G$1:G52&lt;&gt;"",$A$1:$A52,,,-1)))/7,"")))</f>
        <v/>
      </c>
      <c r="L53" s="43" t="str" cm="1">
        <f t="array" ref="L53">IF(H53&lt;&gt;"",($A53-(_xlfn.XLOOKUP(TRUE,H$1:H52&lt;&gt;"",$A$1:$A52,,,-1)))/7,"")</f>
        <v/>
      </c>
      <c r="M53" s="51" t="str">
        <f t="shared" si="4"/>
        <v/>
      </c>
      <c r="N53" s="6" t="str">
        <f t="shared" si="7"/>
        <v/>
      </c>
      <c r="O53" s="38" t="str">
        <f>IF(MONTH(A53)&lt;&gt;MONTH(A54),COUNTIF(C$23:F53,"&lt;&gt;")+COUNTIF(H$23:H53,"&lt;&gt;")-SUM(O$23:O52),"")</f>
        <v/>
      </c>
      <c r="P53" s="38" t="str">
        <f>IF(MONTH(A53)&lt;&gt;MONTH(A54),COUNTIF(J$23:J53,"&lt;&gt;")-COUNTBLANK(J$23:J53)-SUM(P$23:P52),"")</f>
        <v/>
      </c>
    </row>
    <row r="54" spans="1:16" x14ac:dyDescent="0.25">
      <c r="A54" s="4">
        <v>46366</v>
      </c>
      <c r="B54" s="1" t="s">
        <v>37</v>
      </c>
      <c r="G54" s="2" t="s">
        <v>17</v>
      </c>
      <c r="H54" s="23" t="s">
        <v>3</v>
      </c>
      <c r="I54" s="7" t="str">
        <f t="shared" si="8"/>
        <v/>
      </c>
      <c r="J54" s="2" t="str">
        <f t="shared" si="6"/>
        <v>Planning &amp; Highways (Both)</v>
      </c>
      <c r="K54" s="20" cm="1">
        <f t="array" ref="K54">IF(E54&lt;&gt;"",($A54-(_xlfn.XLOOKUP(TRUE,E$1:E53&lt;&gt;"",$A$1:$A53,,,-1)))/7,IF(F54&lt;&gt;"",($A54-(_xlfn.XLOOKUP(TRUE,F$1:F53&lt;&gt;"",$A$1:$A53,,,-1)))/7,IF(G54&lt;&gt;"",($A54-(_xlfn.XLOOKUP(TRUE,G$1:G53&lt;&gt;"",$A$1:$A53,,,-1)))/7,"")))</f>
        <v>12</v>
      </c>
      <c r="L54" s="43" cm="1">
        <f t="array" ref="L54">IF(H54&lt;&gt;"",($A54-(_xlfn.XLOOKUP(TRUE,H$1:H53&lt;&gt;"",$A$1:$A53,,,-1)))/7,"")</f>
        <v>3</v>
      </c>
      <c r="M54" s="51" t="str">
        <f t="shared" si="4"/>
        <v/>
      </c>
      <c r="N54" s="6" t="str">
        <f t="shared" si="7"/>
        <v/>
      </c>
      <c r="O54" s="38" t="str">
        <f>IF(MONTH(A54)&lt;&gt;MONTH(A55),COUNTIF(C$23:F54,"&lt;&gt;")+COUNTIF(H$23:H54,"&lt;&gt;")-SUM(O$23:O53),"")</f>
        <v/>
      </c>
      <c r="P54" s="38" t="str">
        <f>IF(MONTH(A54)&lt;&gt;MONTH(A55),COUNTIF(J$23:J54,"&lt;&gt;")-COUNTBLANK(J$23:J54)-SUM(P$23:P53),"")</f>
        <v/>
      </c>
    </row>
    <row r="55" spans="1:16" x14ac:dyDescent="0.25">
      <c r="A55" s="4">
        <v>46373</v>
      </c>
      <c r="B55" s="1" t="s">
        <v>37</v>
      </c>
      <c r="I55" s="7" t="str">
        <f t="shared" si="8"/>
        <v/>
      </c>
      <c r="J55" s="2" t="str">
        <f t="shared" si="6"/>
        <v/>
      </c>
      <c r="K55" s="20" t="str" cm="1">
        <f t="array" ref="K55">IF(E55&lt;&gt;"",($A55-(_xlfn.XLOOKUP(TRUE,E$1:E54&lt;&gt;"",$A$1:$A54,,,-1)))/7,IF(F55&lt;&gt;"",($A55-(_xlfn.XLOOKUP(TRUE,F$1:F54&lt;&gt;"",$A$1:$A54,,,-1)))/7,IF(G55&lt;&gt;"",($A55-(_xlfn.XLOOKUP(TRUE,G$1:G54&lt;&gt;"",$A$1:$A54,,,-1)))/7,"")))</f>
        <v/>
      </c>
      <c r="L55" s="43" t="str" cm="1">
        <f t="array" ref="L55">IF(H55&lt;&gt;"",($A55-(_xlfn.XLOOKUP(TRUE,H$1:H54&lt;&gt;"",$A$1:$A54,,,-1)))/7,"")</f>
        <v/>
      </c>
      <c r="M55" s="51" t="str">
        <f t="shared" ref="M55:M74" si="9">IF(C55="","",IF(AND(DAY(A55)&gt;8,DAY(A55)&lt;16),"Y","N"))</f>
        <v/>
      </c>
      <c r="N55" s="6" t="str">
        <f t="shared" si="7"/>
        <v/>
      </c>
      <c r="O55" s="38" t="str">
        <f>IF(MONTH(A55)&lt;&gt;MONTH(A56),COUNTIF(C$23:F55,"&lt;&gt;")+COUNTIF(H$23:H55,"&lt;&gt;")-SUM(O$23:O54),"")</f>
        <v/>
      </c>
      <c r="P55" s="38" t="str">
        <f>IF(MONTH(A55)&lt;&gt;MONTH(A56),COUNTIF(J$23:J55,"&lt;&gt;")-COUNTBLANK(J$23:J55)-SUM(P$23:P54),"")</f>
        <v/>
      </c>
    </row>
    <row r="56" spans="1:16" x14ac:dyDescent="0.25">
      <c r="A56" s="4">
        <v>46380</v>
      </c>
      <c r="B56" s="1" t="s">
        <v>37</v>
      </c>
      <c r="I56" s="7" t="str">
        <f t="shared" si="8"/>
        <v/>
      </c>
      <c r="J56" s="2" t="str">
        <f t="shared" si="6"/>
        <v/>
      </c>
      <c r="K56" s="20" t="str" cm="1">
        <f t="array" ref="K56">IF(E56&lt;&gt;"",($A56-(_xlfn.XLOOKUP(TRUE,E$1:E55&lt;&gt;"",$A$1:$A55,,,-1)))/7,IF(F56&lt;&gt;"",($A56-(_xlfn.XLOOKUP(TRUE,F$1:F55&lt;&gt;"",$A$1:$A55,,,-1)))/7,IF(G56&lt;&gt;"",($A56-(_xlfn.XLOOKUP(TRUE,G$1:G55&lt;&gt;"",$A$1:$A55,,,-1)))/7,"")))</f>
        <v/>
      </c>
      <c r="L56" s="43" t="str" cm="1">
        <f t="array" ref="L56">IF(H56&lt;&gt;"",($A56-(_xlfn.XLOOKUP(TRUE,H$1:H55&lt;&gt;"",$A$1:$A55,,,-1)))/7,"")</f>
        <v/>
      </c>
      <c r="M56" s="51" t="str">
        <f t="shared" si="9"/>
        <v/>
      </c>
      <c r="N56" s="6" t="str">
        <f t="shared" ref="N56:N74" si="10">IF(MONTH(A56)&lt;&gt;MONTH(A57),TEXT(A56,"mmmm"),"")</f>
        <v/>
      </c>
      <c r="O56" s="38" t="str">
        <f>IF(MONTH(A56)&lt;&gt;MONTH(A57),COUNTIF(C$23:F56,"&lt;&gt;")+COUNTIF(H$23:H56,"&lt;&gt;")-SUM(O$23:O55),"")</f>
        <v/>
      </c>
      <c r="P56" s="38" t="str">
        <f>IF(MONTH(A56)&lt;&gt;MONTH(A57),COUNTIF(J$23:J56,"&lt;&gt;")-COUNTBLANK(J$23:J56)-SUM(P$23:P55),"")</f>
        <v/>
      </c>
    </row>
    <row r="57" spans="1:16" x14ac:dyDescent="0.25">
      <c r="A57" s="4">
        <v>46387</v>
      </c>
      <c r="B57" s="1" t="s">
        <v>37</v>
      </c>
      <c r="I57" s="7" t="str">
        <f t="shared" si="8"/>
        <v/>
      </c>
      <c r="J57" s="2" t="str">
        <f t="shared" si="6"/>
        <v/>
      </c>
      <c r="K57" s="20" t="str" cm="1">
        <f t="array" ref="K57">IF(E57&lt;&gt;"",($A57-(_xlfn.XLOOKUP(TRUE,E$1:E56&lt;&gt;"",$A$1:$A56,,,-1)))/7,IF(F57&lt;&gt;"",($A57-(_xlfn.XLOOKUP(TRUE,F$1:F56&lt;&gt;"",$A$1:$A56,,,-1)))/7,IF(G57&lt;&gt;"",($A57-(_xlfn.XLOOKUP(TRUE,G$1:G56&lt;&gt;"",$A$1:$A56,,,-1)))/7,"")))</f>
        <v/>
      </c>
      <c r="L57" s="43" t="str" cm="1">
        <f t="array" ref="L57">IF(H57&lt;&gt;"",($A57-(_xlfn.XLOOKUP(TRUE,H$1:H56&lt;&gt;"",$A$1:$A56,,,-1)))/7,"")</f>
        <v/>
      </c>
      <c r="M57" s="51" t="str">
        <f t="shared" si="9"/>
        <v/>
      </c>
      <c r="N57" s="6" t="str">
        <f t="shared" si="10"/>
        <v>December</v>
      </c>
      <c r="O57" s="38">
        <f>IF(MONTH(A57)&lt;&gt;MONTH(A58),COUNTIF(C$23:F57,"&lt;&gt;")+COUNTIF(H$23:H57,"&lt;&gt;")-SUM(O$23:O56),"")</f>
        <v>1</v>
      </c>
      <c r="P57" s="38">
        <f>IF(MONTH(A57)&lt;&gt;MONTH(A58),COUNTIF(J$23:J57,"&lt;&gt;")-COUNTBLANK(J$23:J57)-SUM(P$23:P56),"")</f>
        <v>1</v>
      </c>
    </row>
    <row r="58" spans="1:16" x14ac:dyDescent="0.25">
      <c r="A58" s="4">
        <v>46394</v>
      </c>
      <c r="B58" s="1" t="s">
        <v>37</v>
      </c>
      <c r="D58" s="2" t="s">
        <v>47</v>
      </c>
      <c r="H58" s="23" t="s">
        <v>3</v>
      </c>
      <c r="I58" s="7" t="str">
        <f t="shared" si="8"/>
        <v xml:space="preserve">Planning &amp; Highways (Planning only), followed by </v>
      </c>
      <c r="J58" s="2" t="str">
        <f t="shared" si="6"/>
        <v>F&amp;GP (Finalise Budget)</v>
      </c>
      <c r="K58" s="20" t="str" cm="1">
        <f t="array" ref="K58">IF(E58&lt;&gt;"",($A58-(_xlfn.XLOOKUP(TRUE,E$1:E57&lt;&gt;"",$A$1:$A57,,,-1)))/7,IF(F58&lt;&gt;"",($A58-(_xlfn.XLOOKUP(TRUE,F$1:F57&lt;&gt;"",$A$1:$A57,,,-1)))/7,IF(G58&lt;&gt;"",($A58-(_xlfn.XLOOKUP(TRUE,G$1:G57&lt;&gt;"",$A$1:$A57,,,-1)))/7,"")))</f>
        <v/>
      </c>
      <c r="L58" s="43" cm="1">
        <f t="array" ref="L58">IF(H58&lt;&gt;"",($A58-(_xlfn.XLOOKUP(TRUE,H$1:H57&lt;&gt;"",$A$1:$A57,,,-1)))/7,"")</f>
        <v>4</v>
      </c>
      <c r="M58" s="51" t="str">
        <f t="shared" si="9"/>
        <v/>
      </c>
      <c r="N58" s="6" t="str">
        <f t="shared" si="10"/>
        <v/>
      </c>
      <c r="O58" s="38" t="str">
        <f>IF(MONTH(A58)&lt;&gt;MONTH(A59),COUNTIF(C$23:F58,"&lt;&gt;")+COUNTIF(H$23:H58,"&lt;&gt;")-SUM(O$23:O57),"")</f>
        <v/>
      </c>
      <c r="P58" s="38" t="str">
        <f>IF(MONTH(A58)&lt;&gt;MONTH(A59),COUNTIF(J$23:J58,"&lt;&gt;")-COUNTBLANK(J$23:J58)-SUM(P$23:P57),"")</f>
        <v/>
      </c>
    </row>
    <row r="59" spans="1:16" x14ac:dyDescent="0.25">
      <c r="A59" s="4">
        <v>46401</v>
      </c>
      <c r="B59" s="1" t="s">
        <v>37</v>
      </c>
      <c r="C59" s="2" t="s">
        <v>45</v>
      </c>
      <c r="I59" s="7" t="str">
        <f t="shared" si="8"/>
        <v/>
      </c>
      <c r="J59" s="2" t="str">
        <f t="shared" si="6"/>
        <v>Full (Budget)</v>
      </c>
      <c r="K59" s="20" t="str" cm="1">
        <f t="array" ref="K59">IF(E59&lt;&gt;"",($A59-(_xlfn.XLOOKUP(TRUE,E$1:E58&lt;&gt;"",$A$1:$A58,,,-1)))/7,IF(F59&lt;&gt;"",($A59-(_xlfn.XLOOKUP(TRUE,F$1:F58&lt;&gt;"",$A$1:$A58,,,-1)))/7,IF(G59&lt;&gt;"",($A59-(_xlfn.XLOOKUP(TRUE,G$1:G58&lt;&gt;"",$A$1:$A58,,,-1)))/7,"")))</f>
        <v/>
      </c>
      <c r="L59" s="43" t="str" cm="1">
        <f t="array" ref="L59">IF(H59&lt;&gt;"",($A59-(_xlfn.XLOOKUP(TRUE,H$1:H58&lt;&gt;"",$A$1:$A58,,,-1)))/7,"")</f>
        <v/>
      </c>
      <c r="M59" s="51" t="str">
        <f t="shared" si="9"/>
        <v>Y</v>
      </c>
      <c r="N59" s="6" t="str">
        <f t="shared" si="10"/>
        <v/>
      </c>
      <c r="O59" s="38" t="str">
        <f>IF(MONTH(A59)&lt;&gt;MONTH(A60),COUNTIF(C$23:F59,"&lt;&gt;")+COUNTIF(H$23:H59,"&lt;&gt;")-SUM(O$23:O58),"")</f>
        <v/>
      </c>
      <c r="P59" s="38" t="str">
        <f>IF(MONTH(A59)&lt;&gt;MONTH(A60),COUNTIF(J$23:J59,"&lt;&gt;")-COUNTBLANK(J$23:J59)-SUM(P$23:P58),"")</f>
        <v/>
      </c>
    </row>
    <row r="60" spans="1:16" x14ac:dyDescent="0.25">
      <c r="A60" s="4">
        <v>46408</v>
      </c>
      <c r="B60" s="1" t="s">
        <v>37</v>
      </c>
      <c r="F60" s="2" t="s">
        <v>27</v>
      </c>
      <c r="I60" s="7" t="str">
        <f t="shared" si="8"/>
        <v/>
      </c>
      <c r="J60" s="2" t="str">
        <f t="shared" si="6"/>
        <v>Estate Management</v>
      </c>
      <c r="K60" s="20" cm="1">
        <f t="array" ref="K60">IF(E60&lt;&gt;"",($A60-(_xlfn.XLOOKUP(TRUE,E$1:E59&lt;&gt;"",$A$1:$A59,,,-1)))/7,IF(F60&lt;&gt;"",($A60-(_xlfn.XLOOKUP(TRUE,F$1:F59&lt;&gt;"",$A$1:$A59,,,-1)))/7,IF(G60&lt;&gt;"",($A60-(_xlfn.XLOOKUP(TRUE,G$1:G59&lt;&gt;"",$A$1:$A59,,,-1)))/7,"")))</f>
        <v>15</v>
      </c>
      <c r="L60" s="43" t="str" cm="1">
        <f t="array" ref="L60">IF(H60&lt;&gt;"",($A60-(_xlfn.XLOOKUP(TRUE,H$1:H59&lt;&gt;"",$A$1:$A59,,,-1)))/7,"")</f>
        <v/>
      </c>
      <c r="M60" s="51" t="str">
        <f t="shared" si="9"/>
        <v/>
      </c>
      <c r="N60" s="6" t="str">
        <f t="shared" si="10"/>
        <v/>
      </c>
      <c r="O60" s="38" t="str">
        <f>IF(MONTH(A60)&lt;&gt;MONTH(A61),COUNTIF(C$23:F60,"&lt;&gt;")+COUNTIF(H$23:H60,"&lt;&gt;")-SUM(O$23:O59),"")</f>
        <v/>
      </c>
      <c r="P60" s="38" t="str">
        <f>IF(MONTH(A60)&lt;&gt;MONTH(A61),COUNTIF(J$23:J60,"&lt;&gt;")-COUNTBLANK(J$23:J60)-SUM(P$23:P59),"")</f>
        <v/>
      </c>
    </row>
    <row r="61" spans="1:16" x14ac:dyDescent="0.25">
      <c r="A61" s="4">
        <v>46415</v>
      </c>
      <c r="B61" s="1" t="s">
        <v>37</v>
      </c>
      <c r="E61" s="2" t="s">
        <v>2</v>
      </c>
      <c r="H61" s="23" t="s">
        <v>3</v>
      </c>
      <c r="I61" s="7" t="str">
        <f t="shared" si="8"/>
        <v xml:space="preserve">Planning &amp; Highways (Planning only), followed by </v>
      </c>
      <c r="J61" s="2" t="str">
        <f t="shared" si="6"/>
        <v>Community</v>
      </c>
      <c r="K61" s="20" cm="1">
        <f t="array" ref="K61">IF(E61&lt;&gt;"",($A61-(_xlfn.XLOOKUP(TRUE,E$1:E60&lt;&gt;"",$A$1:$A60,,,-1)))/7,IF(F61&lt;&gt;"",($A61-(_xlfn.XLOOKUP(TRUE,F$1:F60&lt;&gt;"",$A$1:$A60,,,-1)))/7,IF(G61&lt;&gt;"",($A61-(_xlfn.XLOOKUP(TRUE,G$1:G60&lt;&gt;"",$A$1:$A60,,,-1)))/7,"")))</f>
        <v>15</v>
      </c>
      <c r="L61" s="43" cm="1">
        <f t="array" ref="L61">IF(H61&lt;&gt;"",($A61-(_xlfn.XLOOKUP(TRUE,H$1:H60&lt;&gt;"",$A$1:$A60,,,-1)))/7,"")</f>
        <v>3</v>
      </c>
      <c r="M61" s="51" t="str">
        <f t="shared" si="9"/>
        <v/>
      </c>
      <c r="N61" s="6" t="str">
        <f t="shared" si="10"/>
        <v>January</v>
      </c>
      <c r="O61" s="38">
        <f>IF(MONTH(A61)&lt;&gt;MONTH(A62),COUNTIF(C$23:F61,"&lt;&gt;")+COUNTIF(H$23:H61,"&lt;&gt;")-SUM(O$23:O60),"")</f>
        <v>6</v>
      </c>
      <c r="P61" s="38">
        <f>IF(MONTH(A61)&lt;&gt;MONTH(A62),COUNTIF(J$23:J61,"&lt;&gt;")-COUNTBLANK(J$23:J61)-SUM(P$23:P60),"")</f>
        <v>4</v>
      </c>
    </row>
    <row r="62" spans="1:16" x14ac:dyDescent="0.25">
      <c r="A62" s="4">
        <v>46422</v>
      </c>
      <c r="B62" s="1" t="s">
        <v>37</v>
      </c>
      <c r="I62" s="7" t="str">
        <f t="shared" si="8"/>
        <v/>
      </c>
      <c r="J62" s="2" t="str">
        <f t="shared" si="6"/>
        <v/>
      </c>
      <c r="K62" s="20" t="str" cm="1">
        <f t="array" ref="K62">IF(E62&lt;&gt;"",($A62-(_xlfn.XLOOKUP(TRUE,E$1:E61&lt;&gt;"",$A$1:$A61,,,-1)))/7,IF(F62&lt;&gt;"",($A62-(_xlfn.XLOOKUP(TRUE,F$1:F61&lt;&gt;"",$A$1:$A61,,,-1)))/7,IF(G62&lt;&gt;"",($A62-(_xlfn.XLOOKUP(TRUE,G$1:G61&lt;&gt;"",$A$1:$A61,,,-1)))/7,"")))</f>
        <v/>
      </c>
      <c r="L62" s="43" t="str" cm="1">
        <f t="array" ref="L62">IF(H62&lt;&gt;"",($A62-(_xlfn.XLOOKUP(TRUE,H$1:H61&lt;&gt;"",$A$1:$A61,,,-1)))/7,"")</f>
        <v/>
      </c>
      <c r="M62" s="51" t="str">
        <f t="shared" si="9"/>
        <v/>
      </c>
      <c r="N62" s="6" t="str">
        <f t="shared" si="10"/>
        <v/>
      </c>
      <c r="O62" s="38" t="str">
        <f>IF(MONTH(A62)&lt;&gt;MONTH(A63),COUNTIF(C$23:F62,"&lt;&gt;")+COUNTIF(H$23:H62,"&lt;&gt;")-SUM(O$23:O61),"")</f>
        <v/>
      </c>
      <c r="P62" s="38" t="str">
        <f>IF(MONTH(A62)&lt;&gt;MONTH(A63),COUNTIF(J$23:J62,"&lt;&gt;")-COUNTBLANK(J$23:J62)-SUM(P$23:P61),"")</f>
        <v/>
      </c>
    </row>
    <row r="63" spans="1:16" x14ac:dyDescent="0.25">
      <c r="A63" s="4">
        <v>46429</v>
      </c>
      <c r="B63" s="1" t="s">
        <v>37</v>
      </c>
      <c r="I63" s="7" t="str">
        <f t="shared" si="8"/>
        <v/>
      </c>
      <c r="J63" s="2" t="str">
        <f t="shared" si="6"/>
        <v/>
      </c>
      <c r="K63" s="20" t="str" cm="1">
        <f t="array" ref="K63">IF(E63&lt;&gt;"",($A63-(_xlfn.XLOOKUP(TRUE,E$1:E62&lt;&gt;"",$A$1:$A62,,,-1)))/7,IF(F63&lt;&gt;"",($A63-(_xlfn.XLOOKUP(TRUE,F$1:F62&lt;&gt;"",$A$1:$A62,,,-1)))/7,IF(G63&lt;&gt;"",($A63-(_xlfn.XLOOKUP(TRUE,G$1:G62&lt;&gt;"",$A$1:$A62,,,-1)))/7,"")))</f>
        <v/>
      </c>
      <c r="L63" s="43" t="str" cm="1">
        <f t="array" ref="L63">IF(H63&lt;&gt;"",($A63-(_xlfn.XLOOKUP(TRUE,H$1:H62&lt;&gt;"",$A$1:$A62,,,-1)))/7,"")</f>
        <v/>
      </c>
      <c r="M63" s="51" t="str">
        <f t="shared" si="9"/>
        <v/>
      </c>
      <c r="N63" s="6" t="str">
        <f t="shared" si="10"/>
        <v/>
      </c>
      <c r="O63" s="38" t="str">
        <f>IF(MONTH(A63)&lt;&gt;MONTH(A64),COUNTIF(C$23:F63,"&lt;&gt;")+COUNTIF(H$23:H63,"&lt;&gt;")-SUM(O$23:O62),"")</f>
        <v/>
      </c>
      <c r="P63" s="38" t="str">
        <f>IF(MONTH(A63)&lt;&gt;MONTH(A64),COUNTIF(J$23:J63,"&lt;&gt;")-COUNTBLANK(J$23:J63)-SUM(P$23:P62),"")</f>
        <v/>
      </c>
    </row>
    <row r="64" spans="1:16" x14ac:dyDescent="0.25">
      <c r="A64" s="4">
        <v>46436</v>
      </c>
      <c r="B64" s="1" t="s">
        <v>37</v>
      </c>
      <c r="H64" s="23" t="s">
        <v>3</v>
      </c>
      <c r="I64" s="7" t="str">
        <f t="shared" si="8"/>
        <v/>
      </c>
      <c r="J64" s="2" t="str">
        <f t="shared" si="6"/>
        <v>Planning &amp; Highways (Planning only)</v>
      </c>
      <c r="K64" s="20" t="str" cm="1">
        <f t="array" ref="K64">IF(E64&lt;&gt;"",($A64-(_xlfn.XLOOKUP(TRUE,E$1:E63&lt;&gt;"",$A$1:$A63,,,-1)))/7,IF(F64&lt;&gt;"",($A64-(_xlfn.XLOOKUP(TRUE,F$1:F63&lt;&gt;"",$A$1:$A63,,,-1)))/7,IF(G64&lt;&gt;"",($A64-(_xlfn.XLOOKUP(TRUE,G$1:G63&lt;&gt;"",$A$1:$A63,,,-1)))/7,"")))</f>
        <v/>
      </c>
      <c r="L64" s="43" cm="1">
        <f t="array" ref="L64">IF(H64&lt;&gt;"",($A64-(_xlfn.XLOOKUP(TRUE,H$1:H63&lt;&gt;"",$A$1:$A63,,,-1)))/7,"")</f>
        <v>3</v>
      </c>
      <c r="M64" s="51" t="str">
        <f t="shared" si="9"/>
        <v/>
      </c>
      <c r="N64" s="6" t="str">
        <f t="shared" si="10"/>
        <v/>
      </c>
      <c r="O64" s="38" t="str">
        <f>IF(MONTH(A64)&lt;&gt;MONTH(A65),COUNTIF(C$23:F64,"&lt;&gt;")+COUNTIF(H$23:H64,"&lt;&gt;")-SUM(O$23:O63),"")</f>
        <v/>
      </c>
      <c r="P64" s="38" t="str">
        <f>IF(MONTH(A64)&lt;&gt;MONTH(A65),COUNTIF(J$23:J64,"&lt;&gt;")-COUNTBLANK(J$23:J64)-SUM(P$23:P63),"")</f>
        <v/>
      </c>
    </row>
    <row r="65" spans="1:16" x14ac:dyDescent="0.25">
      <c r="A65" s="4">
        <v>46443</v>
      </c>
      <c r="B65" s="1" t="s">
        <v>37</v>
      </c>
      <c r="D65" s="2" t="s">
        <v>1</v>
      </c>
      <c r="I65" s="7" t="str">
        <f t="shared" si="8"/>
        <v/>
      </c>
      <c r="J65" s="2" t="str">
        <f t="shared" si="6"/>
        <v>F&amp;GP</v>
      </c>
      <c r="K65" s="20" t="str" cm="1">
        <f t="array" ref="K65">IF(E65&lt;&gt;"",($A65-(_xlfn.XLOOKUP(TRUE,E$1:E64&lt;&gt;"",$A$1:$A64,,,-1)))/7,IF(F65&lt;&gt;"",($A65-(_xlfn.XLOOKUP(TRUE,F$1:F64&lt;&gt;"",$A$1:$A64,,,-1)))/7,IF(G65&lt;&gt;"",($A65-(_xlfn.XLOOKUP(TRUE,G$1:G64&lt;&gt;"",$A$1:$A64,,,-1)))/7,"")))</f>
        <v/>
      </c>
      <c r="L65" s="43" t="str" cm="1">
        <f t="array" ref="L65">IF(H65&lt;&gt;"",($A65-(_xlfn.XLOOKUP(TRUE,H$1:H64&lt;&gt;"",$A$1:$A64,,,-1)))/7,"")</f>
        <v/>
      </c>
      <c r="M65" s="51" t="str">
        <f t="shared" si="9"/>
        <v/>
      </c>
      <c r="N65" s="6" t="str">
        <f t="shared" si="10"/>
        <v>February</v>
      </c>
      <c r="O65" s="38">
        <f>IF(MONTH(A65)&lt;&gt;MONTH(A66),COUNTIF(C$23:F65,"&lt;&gt;")+COUNTIF(H$23:H65,"&lt;&gt;")-SUM(O$23:O64),"")</f>
        <v>2</v>
      </c>
      <c r="P65" s="38">
        <f>IF(MONTH(A65)&lt;&gt;MONTH(A66),COUNTIF(J$23:J65,"&lt;&gt;")-COUNTBLANK(J$23:J65)-SUM(P$23:P64),"")</f>
        <v>2</v>
      </c>
    </row>
    <row r="66" spans="1:16" x14ac:dyDescent="0.25">
      <c r="A66" s="4">
        <v>46450</v>
      </c>
      <c r="B66" s="1" t="s">
        <v>37</v>
      </c>
      <c r="I66" s="7" t="str">
        <f t="shared" si="8"/>
        <v/>
      </c>
      <c r="J66" s="2" t="str">
        <f t="shared" si="6"/>
        <v/>
      </c>
      <c r="K66" s="20" t="str" cm="1">
        <f t="array" ref="K66">IF(E66&lt;&gt;"",($A66-(_xlfn.XLOOKUP(TRUE,E$1:E65&lt;&gt;"",$A$1:$A65,,,-1)))/7,IF(F66&lt;&gt;"",($A66-(_xlfn.XLOOKUP(TRUE,F$1:F65&lt;&gt;"",$A$1:$A65,,,-1)))/7,IF(G66&lt;&gt;"",($A66-(_xlfn.XLOOKUP(TRUE,G$1:G65&lt;&gt;"",$A$1:$A65,,,-1)))/7,"")))</f>
        <v/>
      </c>
      <c r="L66" s="43" t="str" cm="1">
        <f t="array" ref="L66">IF(H66&lt;&gt;"",($A66-(_xlfn.XLOOKUP(TRUE,H$1:H65&lt;&gt;"",$A$1:$A65,,,-1)))/7,"")</f>
        <v/>
      </c>
      <c r="M66" s="51" t="str">
        <f t="shared" si="9"/>
        <v/>
      </c>
      <c r="N66" s="6" t="str">
        <f t="shared" si="10"/>
        <v/>
      </c>
      <c r="O66" s="38" t="str">
        <f>IF(MONTH(A66)&lt;&gt;MONTH(A67),COUNTIF(C$23:F66,"&lt;&gt;")+COUNTIF(H$23:H66,"&lt;&gt;")-SUM(O$23:O65),"")</f>
        <v/>
      </c>
      <c r="P66" s="38" t="str">
        <f>IF(MONTH(A66)&lt;&gt;MONTH(A67),COUNTIF(J$23:J66,"&lt;&gt;")-COUNTBLANK(J$23:J66)-SUM(P$23:P65),"")</f>
        <v/>
      </c>
    </row>
    <row r="67" spans="1:16" x14ac:dyDescent="0.25">
      <c r="A67" s="4">
        <v>46457</v>
      </c>
      <c r="B67" s="1" t="s">
        <v>37</v>
      </c>
      <c r="C67" s="2" t="s">
        <v>0</v>
      </c>
      <c r="H67" s="23" t="s">
        <v>3</v>
      </c>
      <c r="I67" s="7" t="str">
        <f t="shared" si="8"/>
        <v xml:space="preserve">Planning &amp; Highways (Planning only), followed by </v>
      </c>
      <c r="J67" s="2" t="str">
        <f t="shared" si="6"/>
        <v>Full</v>
      </c>
      <c r="K67" s="20" t="str" cm="1">
        <f t="array" ref="K67">IF(E67&lt;&gt;"",($A67-(_xlfn.XLOOKUP(TRUE,E$1:E66&lt;&gt;"",$A$1:$A66,,,-1)))/7,IF(F67&lt;&gt;"",($A67-(_xlfn.XLOOKUP(TRUE,F$1:F66&lt;&gt;"",$A$1:$A66,,,-1)))/7,IF(G67&lt;&gt;"",($A67-(_xlfn.XLOOKUP(TRUE,G$1:G66&lt;&gt;"",$A$1:$A66,,,-1)))/7,"")))</f>
        <v/>
      </c>
      <c r="L67" s="43" cm="1">
        <f t="array" ref="L67">IF(H67&lt;&gt;"",($A67-(_xlfn.XLOOKUP(TRUE,H$1:H66&lt;&gt;"",$A$1:$A66,,,-1)))/7,"")</f>
        <v>3</v>
      </c>
      <c r="M67" s="51" t="str">
        <f t="shared" si="9"/>
        <v>Y</v>
      </c>
      <c r="N67" s="6" t="str">
        <f t="shared" si="10"/>
        <v/>
      </c>
      <c r="O67" s="38" t="str">
        <f>IF(MONTH(A67)&lt;&gt;MONTH(A68),COUNTIF(C$23:F67,"&lt;&gt;")+COUNTIF(H$23:H67,"&lt;&gt;")-SUM(O$23:O66),"")</f>
        <v/>
      </c>
      <c r="P67" s="38" t="str">
        <f>IF(MONTH(A67)&lt;&gt;MONTH(A68),COUNTIF(J$23:J67,"&lt;&gt;")-COUNTBLANK(J$23:J67)-SUM(P$23:P66),"")</f>
        <v/>
      </c>
    </row>
    <row r="68" spans="1:16" x14ac:dyDescent="0.25">
      <c r="A68" s="4">
        <v>46464</v>
      </c>
      <c r="B68" s="1" t="s">
        <v>37</v>
      </c>
      <c r="I68" s="7" t="str">
        <f t="shared" si="8"/>
        <v/>
      </c>
      <c r="J68" s="2" t="str">
        <f t="shared" si="6"/>
        <v/>
      </c>
      <c r="K68" s="20" t="str" cm="1">
        <f t="array" ref="K68">IF(E68&lt;&gt;"",($A68-(_xlfn.XLOOKUP(TRUE,E$1:E67&lt;&gt;"",$A$1:$A67,,,-1)))/7,IF(F68&lt;&gt;"",($A68-(_xlfn.XLOOKUP(TRUE,F$1:F67&lt;&gt;"",$A$1:$A67,,,-1)))/7,IF(G68&lt;&gt;"",($A68-(_xlfn.XLOOKUP(TRUE,G$1:G67&lt;&gt;"",$A$1:$A67,,,-1)))/7,"")))</f>
        <v/>
      </c>
      <c r="L68" s="43" t="str" cm="1">
        <f t="array" ref="L68">IF(H68&lt;&gt;"",($A68-(_xlfn.XLOOKUP(TRUE,H$1:H67&lt;&gt;"",$A$1:$A67,,,-1)))/7,"")</f>
        <v/>
      </c>
      <c r="M68" s="51" t="str">
        <f t="shared" si="9"/>
        <v/>
      </c>
      <c r="N68" s="6" t="str">
        <f t="shared" si="10"/>
        <v/>
      </c>
      <c r="O68" s="38" t="str">
        <f>IF(MONTH(A68)&lt;&gt;MONTH(A69),COUNTIF(C$23:F68,"&lt;&gt;")+COUNTIF(H$23:H68,"&lt;&gt;")-SUM(O$23:O67),"")</f>
        <v/>
      </c>
      <c r="P68" s="38" t="str">
        <f>IF(MONTH(A68)&lt;&gt;MONTH(A69),COUNTIF(J$23:J68,"&lt;&gt;")-COUNTBLANK(J$23:J68)-SUM(P$23:P67),"")</f>
        <v/>
      </c>
    </row>
    <row r="69" spans="1:16" x14ac:dyDescent="0.25">
      <c r="A69" s="4">
        <v>46471</v>
      </c>
      <c r="B69" s="1" t="s">
        <v>37</v>
      </c>
      <c r="I69" s="7" t="str">
        <f t="shared" si="8"/>
        <v/>
      </c>
      <c r="J69" s="2" t="str">
        <f t="shared" si="6"/>
        <v/>
      </c>
      <c r="K69" s="20" t="str" cm="1">
        <f t="array" ref="K69">IF(E69&lt;&gt;"",($A69-(_xlfn.XLOOKUP(TRUE,E$1:E68&lt;&gt;"",$A$1:$A68,,,-1)))/7,IF(F69&lt;&gt;"",($A69-(_xlfn.XLOOKUP(TRUE,F$1:F68&lt;&gt;"",$A$1:$A68,,,-1)))/7,IF(G69&lt;&gt;"",($A69-(_xlfn.XLOOKUP(TRUE,G$1:G68&lt;&gt;"",$A$1:$A68,,,-1)))/7,"")))</f>
        <v/>
      </c>
      <c r="L69" s="43" t="str" cm="1">
        <f t="array" ref="L69">IF(H69&lt;&gt;"",($A69-(_xlfn.XLOOKUP(TRUE,H$1:H68&lt;&gt;"",$A$1:$A68,,,-1)))/7,"")</f>
        <v/>
      </c>
      <c r="M69" s="51" t="str">
        <f t="shared" si="9"/>
        <v/>
      </c>
      <c r="N69" s="6" t="str">
        <f t="shared" si="10"/>
        <v>March</v>
      </c>
      <c r="O69" s="38">
        <f>IF(MONTH(A69)&lt;&gt;MONTH(A70),COUNTIF(C$23:F69,"&lt;&gt;")+COUNTIF(H$23:H69,"&lt;&gt;")-SUM(O$23:O68),"")</f>
        <v>2</v>
      </c>
      <c r="P69" s="38">
        <f>IF(MONTH(A69)&lt;&gt;MONTH(A70),COUNTIF(J$23:J69,"&lt;&gt;")-COUNTBLANK(J$23:J69)-SUM(P$23:P68),"")</f>
        <v>1</v>
      </c>
    </row>
    <row r="70" spans="1:16" x14ac:dyDescent="0.25">
      <c r="A70" s="4">
        <v>46478</v>
      </c>
      <c r="B70" s="1" t="s">
        <v>37</v>
      </c>
      <c r="G70" s="2" t="s">
        <v>17</v>
      </c>
      <c r="H70" s="23" t="s">
        <v>3</v>
      </c>
      <c r="I70" s="7" t="str">
        <f t="shared" si="8"/>
        <v/>
      </c>
      <c r="J70" s="2" t="str">
        <f t="shared" si="6"/>
        <v>Planning &amp; Highways (Both)</v>
      </c>
      <c r="K70" s="20" cm="1">
        <f t="array" ref="K70">IF(E70&lt;&gt;"",($A70-(_xlfn.XLOOKUP(TRUE,E$1:E69&lt;&gt;"",$A$1:$A69,,,-1)))/7,IF(F70&lt;&gt;"",($A70-(_xlfn.XLOOKUP(TRUE,F$1:F69&lt;&gt;"",$A$1:$A69,,,-1)))/7,IF(G70&lt;&gt;"",($A70-(_xlfn.XLOOKUP(TRUE,G$1:G69&lt;&gt;"",$A$1:$A69,,,-1)))/7,"")))</f>
        <v>16</v>
      </c>
      <c r="L70" s="43" cm="1">
        <f t="array" ref="L70">IF(H70&lt;&gt;"",($A70-(_xlfn.XLOOKUP(TRUE,H$1:H69&lt;&gt;"",$A$1:$A69,,,-1)))/7,"")</f>
        <v>3</v>
      </c>
      <c r="M70" s="51" t="str">
        <f t="shared" si="9"/>
        <v/>
      </c>
      <c r="N70" s="6" t="str">
        <f t="shared" si="10"/>
        <v/>
      </c>
      <c r="O70" s="38" t="str">
        <f>IF(MONTH(A70)&lt;&gt;MONTH(A71),COUNTIF(C$23:F70,"&lt;&gt;")+COUNTIF(H$23:H70,"&lt;&gt;")-SUM(O$23:O69),"")</f>
        <v/>
      </c>
      <c r="P70" s="38" t="str">
        <f>IF(MONTH(A70)&lt;&gt;MONTH(A71),COUNTIF(J$23:J70,"&lt;&gt;")-COUNTBLANK(J$23:J70)-SUM(P$23:P69),"")</f>
        <v/>
      </c>
    </row>
    <row r="71" spans="1:16" x14ac:dyDescent="0.25">
      <c r="A71" s="4">
        <v>46485</v>
      </c>
      <c r="B71" s="1" t="s">
        <v>37</v>
      </c>
      <c r="I71" s="7" t="str">
        <f t="shared" si="8"/>
        <v/>
      </c>
      <c r="J71" s="2" t="str">
        <f t="shared" si="6"/>
        <v/>
      </c>
      <c r="K71" s="20" t="str" cm="1">
        <f t="array" ref="K71">IF(E71&lt;&gt;"",($A71-(_xlfn.XLOOKUP(TRUE,E$1:E70&lt;&gt;"",$A$1:$A70,,,-1)))/7,IF(F71&lt;&gt;"",($A71-(_xlfn.XLOOKUP(TRUE,F$1:F70&lt;&gt;"",$A$1:$A70,,,-1)))/7,IF(G71&lt;&gt;"",($A71-(_xlfn.XLOOKUP(TRUE,G$1:G70&lt;&gt;"",$A$1:$A70,,,-1)))/7,"")))</f>
        <v/>
      </c>
      <c r="L71" s="43" t="str" cm="1">
        <f t="array" ref="L71">IF(H71&lt;&gt;"",($A71-(_xlfn.XLOOKUP(TRUE,H$1:H70&lt;&gt;"",$A$1:$A70,,,-1)))/7,"")</f>
        <v/>
      </c>
      <c r="M71" s="51" t="str">
        <f t="shared" si="9"/>
        <v/>
      </c>
      <c r="N71" s="6" t="str">
        <f t="shared" si="10"/>
        <v/>
      </c>
      <c r="O71" s="38" t="str">
        <f>IF(MONTH(A71)&lt;&gt;MONTH(A72),COUNTIF(C$23:F71,"&lt;&gt;")+COUNTIF(H$23:H71,"&lt;&gt;")-SUM(O$23:O70),"")</f>
        <v/>
      </c>
      <c r="P71" s="38" t="str">
        <f>IF(MONTH(A71)&lt;&gt;MONTH(A72),COUNTIF(J$23:J71,"&lt;&gt;")-COUNTBLANK(J$23:J71)-SUM(P$23:P70),"")</f>
        <v/>
      </c>
    </row>
    <row r="72" spans="1:16" x14ac:dyDescent="0.25">
      <c r="A72" s="4">
        <v>46492</v>
      </c>
      <c r="B72" s="1" t="s">
        <v>37</v>
      </c>
      <c r="F72" s="2" t="s">
        <v>27</v>
      </c>
      <c r="I72" s="7" t="str">
        <f t="shared" si="8"/>
        <v/>
      </c>
      <c r="J72" s="2" t="str">
        <f t="shared" si="6"/>
        <v>Estate Management</v>
      </c>
      <c r="K72" s="20" cm="1">
        <f t="array" ref="K72">IF(E72&lt;&gt;"",($A72-(_xlfn.XLOOKUP(TRUE,E$1:E71&lt;&gt;"",$A$1:$A71,,,-1)))/7,IF(F72&lt;&gt;"",($A72-(_xlfn.XLOOKUP(TRUE,F$1:F71&lt;&gt;"",$A$1:$A71,,,-1)))/7,IF(G72&lt;&gt;"",($A72-(_xlfn.XLOOKUP(TRUE,G$1:G71&lt;&gt;"",$A$1:$A71,,,-1)))/7,"")))</f>
        <v>12</v>
      </c>
      <c r="L72" s="43" t="str" cm="1">
        <f t="array" ref="L72">IF(H72&lt;&gt;"",($A72-(_xlfn.XLOOKUP(TRUE,H$1:H71&lt;&gt;"",$A$1:$A71,,,-1)))/7,"")</f>
        <v/>
      </c>
      <c r="M72" s="51" t="str">
        <f t="shared" si="9"/>
        <v/>
      </c>
      <c r="N72" s="6" t="str">
        <f t="shared" si="10"/>
        <v/>
      </c>
      <c r="O72" s="38" t="str">
        <f>IF(MONTH(A72)&lt;&gt;MONTH(A73),COUNTIF(C$23:F72,"&lt;&gt;")+COUNTIF(H$23:H72,"&lt;&gt;")-SUM(O$23:O71),"")</f>
        <v/>
      </c>
      <c r="P72" s="38" t="str">
        <f>IF(MONTH(A72)&lt;&gt;MONTH(A73),COUNTIF(J$23:J72,"&lt;&gt;")-COUNTBLANK(J$23:J72)-SUM(P$23:P71),"")</f>
        <v/>
      </c>
    </row>
    <row r="73" spans="1:16" x14ac:dyDescent="0.25">
      <c r="A73" s="4">
        <v>46499</v>
      </c>
      <c r="B73" s="1" t="s">
        <v>37</v>
      </c>
      <c r="E73" s="2" t="s">
        <v>2</v>
      </c>
      <c r="H73" s="23" t="s">
        <v>3</v>
      </c>
      <c r="I73" s="7" t="str">
        <f t="shared" si="8"/>
        <v xml:space="preserve">Planning &amp; Highways (Planning only), followed by </v>
      </c>
      <c r="J73" s="2" t="str">
        <f t="shared" si="6"/>
        <v>Community</v>
      </c>
      <c r="K73" s="20" cm="1">
        <f t="array" ref="K73">IF(E73&lt;&gt;"",($A73-(_xlfn.XLOOKUP(TRUE,E$1:E72&lt;&gt;"",$A$1:$A72,,,-1)))/7,IF(F73&lt;&gt;"",($A73-(_xlfn.XLOOKUP(TRUE,F$1:F72&lt;&gt;"",$A$1:$A72,,,-1)))/7,IF(G73&lt;&gt;"",($A73-(_xlfn.XLOOKUP(TRUE,G$1:G72&lt;&gt;"",$A$1:$A72,,,-1)))/7,"")))</f>
        <v>12</v>
      </c>
      <c r="L73" s="43" cm="1">
        <f t="array" ref="L73">IF(H73&lt;&gt;"",($A73-(_xlfn.XLOOKUP(TRUE,H$1:H72&lt;&gt;"",$A$1:$A72,,,-1)))/7,"")</f>
        <v>3</v>
      </c>
      <c r="M73" s="51" t="str">
        <f t="shared" si="9"/>
        <v/>
      </c>
      <c r="N73" s="6" t="str">
        <f t="shared" si="10"/>
        <v/>
      </c>
      <c r="O73" s="38" t="str">
        <f>IF(MONTH(A73)&lt;&gt;MONTH(A74),COUNTIF(C$23:F73,"&lt;&gt;")+COUNTIF(H$23:H73,"&lt;&gt;")-SUM(O$23:O72),"")</f>
        <v/>
      </c>
      <c r="P73" s="38" t="str">
        <f>IF(MONTH(A73)&lt;&gt;MONTH(A74),COUNTIF(J$23:J73,"&lt;&gt;")-COUNTBLANK(J$23:J73)-SUM(P$23:P72),"")</f>
        <v/>
      </c>
    </row>
    <row r="74" spans="1:16" x14ac:dyDescent="0.25">
      <c r="A74" s="4">
        <v>46506</v>
      </c>
      <c r="B74" s="1" t="s">
        <v>37</v>
      </c>
      <c r="D74" s="2" t="s">
        <v>1</v>
      </c>
      <c r="I74" s="7" t="str">
        <f t="shared" si="8"/>
        <v/>
      </c>
      <c r="J74" s="2" t="str">
        <f t="shared" si="6"/>
        <v>F&amp;GP</v>
      </c>
      <c r="K74" s="20" t="str" cm="1">
        <f t="array" ref="K74">IF(E74&lt;&gt;"",($A74-(_xlfn.XLOOKUP(TRUE,E$1:E73&lt;&gt;"",$A$1:$A73,,,-1)))/7,IF(F74&lt;&gt;"",($A74-(_xlfn.XLOOKUP(TRUE,F$1:F73&lt;&gt;"",$A$1:$A73,,,-1)))/7,IF(G74&lt;&gt;"",($A74-(_xlfn.XLOOKUP(TRUE,G$1:G73&lt;&gt;"",$A$1:$A73,,,-1)))/7,"")))</f>
        <v/>
      </c>
      <c r="L74" s="43" t="str" cm="1">
        <f t="array" ref="L74">IF(H74&lt;&gt;"",($A74-(_xlfn.XLOOKUP(TRUE,H$1:H73&lt;&gt;"",$A$1:$A73,,,-1)))/7,"")</f>
        <v/>
      </c>
      <c r="M74" s="51" t="str">
        <f t="shared" si="9"/>
        <v/>
      </c>
      <c r="N74" s="6" t="str">
        <f t="shared" si="10"/>
        <v>April</v>
      </c>
      <c r="O74" s="38">
        <f>IF(MONTH(A74)&lt;&gt;MONTH(A75),COUNTIF(C$23:F74,"&lt;&gt;")+COUNTIF(H$23:H74,"&lt;&gt;")-SUM(O$23:O73),"")</f>
        <v>5</v>
      </c>
      <c r="P74" s="38">
        <f>IF(MONTH(A74)&lt;&gt;MONTH(A75),COUNTIF(J$23:J74,"&lt;&gt;")-COUNTBLANK(J$23:J74)-SUM(P$23:P73),"")</f>
        <v>4</v>
      </c>
    </row>
    <row r="75" spans="1:16" ht="15.75" thickBot="1" x14ac:dyDescent="0.3">
      <c r="B75" s="1"/>
      <c r="J75" s="2"/>
      <c r="N75" s="6"/>
      <c r="P75" s="38"/>
    </row>
    <row r="76" spans="1:16" ht="15.75" thickBot="1" x14ac:dyDescent="0.3">
      <c r="A76" s="9" t="s">
        <v>44</v>
      </c>
      <c r="B76" s="57"/>
      <c r="C76" s="11">
        <f>COUNTA(C23:C74)</f>
        <v>7</v>
      </c>
      <c r="D76" s="11">
        <f t="shared" ref="D76:H76" si="11">COUNTA(D23:D74)</f>
        <v>8</v>
      </c>
      <c r="E76" s="11">
        <f t="shared" si="11"/>
        <v>4</v>
      </c>
      <c r="F76" s="11">
        <f t="shared" si="11"/>
        <v>4</v>
      </c>
      <c r="G76" s="11">
        <f t="shared" si="11"/>
        <v>4</v>
      </c>
      <c r="H76" s="11">
        <f t="shared" si="11"/>
        <v>17</v>
      </c>
      <c r="I76" s="11">
        <f>COUNTA(I23:I74)-COUNTBLANK(I23:I74)</f>
        <v>10</v>
      </c>
      <c r="J76" s="56">
        <f>COUNTA(J23:J74)-COUNTBLANK(J23:J74)</f>
        <v>30</v>
      </c>
      <c r="N76" s="6"/>
      <c r="P76" s="38"/>
    </row>
    <row r="77" spans="1:16" x14ac:dyDescent="0.25">
      <c r="A77"/>
      <c r="H77" s="2"/>
      <c r="N77" s="6"/>
      <c r="P77" s="38"/>
    </row>
    <row r="78" spans="1:16" x14ac:dyDescent="0.25">
      <c r="A78"/>
      <c r="H78" s="2"/>
      <c r="N78" s="6"/>
      <c r="P78" s="38"/>
    </row>
    <row r="79" spans="1:16" x14ac:dyDescent="0.25">
      <c r="A79"/>
      <c r="H79" s="2"/>
      <c r="M79" s="6"/>
      <c r="P79" s="38"/>
    </row>
    <row r="80" spans="1:16" x14ac:dyDescent="0.25">
      <c r="A80"/>
      <c r="H80" s="2"/>
      <c r="M80" s="6"/>
      <c r="P80" s="38"/>
    </row>
    <row r="81" spans="1:8" x14ac:dyDescent="0.25">
      <c r="A81"/>
      <c r="H81" s="2"/>
    </row>
    <row r="82" spans="1:8" x14ac:dyDescent="0.25">
      <c r="A82"/>
      <c r="H82" s="2"/>
    </row>
    <row r="83" spans="1:8" x14ac:dyDescent="0.25">
      <c r="A83"/>
      <c r="H83" s="2"/>
    </row>
    <row r="84" spans="1:8" x14ac:dyDescent="0.25">
      <c r="A84"/>
      <c r="H84" s="2"/>
    </row>
    <row r="85" spans="1:8" x14ac:dyDescent="0.25">
      <c r="A85"/>
    </row>
    <row r="86" spans="1:8" x14ac:dyDescent="0.25">
      <c r="A86"/>
    </row>
    <row r="87" spans="1:8" x14ac:dyDescent="0.25">
      <c r="A87"/>
    </row>
    <row r="88" spans="1:8" x14ac:dyDescent="0.25">
      <c r="A88"/>
    </row>
    <row r="89" spans="1:8" x14ac:dyDescent="0.25">
      <c r="A89"/>
    </row>
    <row r="90" spans="1:8" x14ac:dyDescent="0.25">
      <c r="A90"/>
    </row>
    <row r="91" spans="1:8" x14ac:dyDescent="0.25">
      <c r="A91"/>
    </row>
    <row r="92" spans="1:8" x14ac:dyDescent="0.25">
      <c r="A92"/>
    </row>
    <row r="93" spans="1:8" x14ac:dyDescent="0.25">
      <c r="A93"/>
    </row>
    <row r="94" spans="1:8" x14ac:dyDescent="0.25">
      <c r="A94"/>
    </row>
    <row r="95" spans="1:8" x14ac:dyDescent="0.25">
      <c r="A95"/>
    </row>
    <row r="96" spans="1:8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</sheetData>
  <mergeCells count="1">
    <mergeCell ref="A20:H20"/>
  </mergeCells>
  <conditionalFormatting sqref="A1:J18">
    <cfRule type="expression" dxfId="15" priority="38" stopIfTrue="1">
      <formula>OR(#REF!="X")</formula>
    </cfRule>
    <cfRule type="expression" dxfId="14" priority="39">
      <formula>OR($C1&lt;&gt;"",$D1&lt;&gt;"",$E1&lt;&gt;"",$F1&lt;&gt;"",$G1&lt;&gt;"",$H1&lt;&gt;"")</formula>
    </cfRule>
  </conditionalFormatting>
  <conditionalFormatting sqref="A23:J74">
    <cfRule type="expression" dxfId="13" priority="2" stopIfTrue="1">
      <formula>OR(#REF!="X")</formula>
    </cfRule>
    <cfRule type="expression" dxfId="12" priority="3" stopIfTrue="1">
      <formula>OR($C23&lt;&gt;"",$D23&lt;&gt;"",$E23&lt;&gt;"",$F23&lt;&gt;"",$G23&lt;&gt;"",$H23&lt;&gt;"")</formula>
    </cfRule>
    <cfRule type="expression" dxfId="11" priority="4">
      <formula>AND(OR($C23="",$D23="",$E23="",$F23="",$G23="",$H23=""),OR(MONTH($A23)=8,MONTH($A23)=12))</formula>
    </cfRule>
  </conditionalFormatting>
  <conditionalFormatting sqref="A75:J75 N75:P75">
    <cfRule type="expression" dxfId="10" priority="17">
      <formula>MONTH($A75)&lt;&gt;MONTH($A76)</formula>
    </cfRule>
  </conditionalFormatting>
  <conditionalFormatting sqref="A75:J75">
    <cfRule type="expression" dxfId="9" priority="42" stopIfTrue="1">
      <formula>OR(#REF!="X")</formula>
    </cfRule>
    <cfRule type="expression" dxfId="8" priority="43" stopIfTrue="1">
      <formula>OR($C75&lt;&gt;"",$D75&lt;&gt;"",$E75&lt;&gt;"",$F75&lt;&gt;"",$G75&lt;&gt;"",$H75&lt;&gt;"")</formula>
    </cfRule>
    <cfRule type="expression" dxfId="7" priority="46">
      <formula>AND(OR($C75="",$D75="",$E75="",$F75="",$G75="",$H75=""),OR(MONTH($A75)=8,MONTH($A75)=12))</formula>
    </cfRule>
  </conditionalFormatting>
  <conditionalFormatting sqref="A23:P74">
    <cfRule type="expression" dxfId="6" priority="1">
      <formula>MONTH($A23)&lt;&gt;MONTH($A24)</formula>
    </cfRule>
  </conditionalFormatting>
  <conditionalFormatting sqref="J24:J74">
    <cfRule type="expression" dxfId="5" priority="5">
      <formula>MONTH($A24)&lt;&gt;MONTH($A25)</formula>
    </cfRule>
    <cfRule type="expression" dxfId="4" priority="6" stopIfTrue="1">
      <formula>OR(#REF!="X")</formula>
    </cfRule>
    <cfRule type="expression" dxfId="3" priority="7" stopIfTrue="1">
      <formula>OR($C24&lt;&gt;"",$D24&lt;&gt;"",$E24&lt;&gt;"",$F24&lt;&gt;"",$G24&lt;&gt;"",$H24&lt;&gt;"")</formula>
    </cfRule>
    <cfRule type="expression" dxfId="2" priority="8">
      <formula>AND(OR($C24="",$D24="",$E24="",$F24="",$G24="",$H24=""),OR(MONTH($A24)=8,MONTH($A24)=12))</formula>
    </cfRule>
  </conditionalFormatting>
  <conditionalFormatting sqref="N24:P76">
    <cfRule type="expression" dxfId="1" priority="48">
      <formula>AND($N24&lt;&gt;"",OR(MONTH($A24)=8,MONTH($A24)=12))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4EED3-9EDC-466B-965D-5160642F3AAE}">
  <dimension ref="A1:R187"/>
  <sheetViews>
    <sheetView topLeftCell="A70" workbookViewId="0">
      <selection activeCell="A75" sqref="A75"/>
    </sheetView>
  </sheetViews>
  <sheetFormatPr defaultRowHeight="15" x14ac:dyDescent="0.25"/>
  <cols>
    <col min="1" max="1" width="11.7109375" style="4" customWidth="1"/>
    <col min="2" max="2" width="11.5703125" customWidth="1"/>
    <col min="3" max="7" width="11.7109375" style="2" customWidth="1"/>
    <col min="8" max="8" width="11.7109375" style="23" customWidth="1"/>
    <col min="9" max="9" width="43.85546875" style="7" customWidth="1"/>
    <col min="10" max="10" width="34.140625" bestFit="1" customWidth="1"/>
    <col min="11" max="11" width="9.140625" style="6"/>
    <col min="12" max="12" width="11.140625" style="6" customWidth="1"/>
    <col min="13" max="13" width="9.28515625" style="6" customWidth="1"/>
    <col min="14" max="14" width="6.140625" customWidth="1"/>
  </cols>
  <sheetData>
    <row r="1" spans="1:18" x14ac:dyDescent="0.25">
      <c r="A1" s="8"/>
      <c r="H1" s="2"/>
      <c r="I1" s="6"/>
      <c r="J1" s="6"/>
    </row>
    <row r="2" spans="1:18" ht="15" customHeight="1" x14ac:dyDescent="0.25">
      <c r="A2" s="8" t="s">
        <v>31</v>
      </c>
      <c r="H2" s="2"/>
      <c r="J2" s="2"/>
      <c r="M2" s="5" t="s">
        <v>10</v>
      </c>
      <c r="N2" s="3"/>
      <c r="P2" s="3" t="s">
        <v>11</v>
      </c>
    </row>
    <row r="3" spans="1:18" x14ac:dyDescent="0.25">
      <c r="A3" s="12">
        <v>45701</v>
      </c>
      <c r="B3" s="13" t="str">
        <f t="shared" ref="B3:B15" si="0">TEXT(A3,"dddd")</f>
        <v>Thursday</v>
      </c>
      <c r="C3" s="29"/>
      <c r="D3" s="29"/>
      <c r="E3" s="29"/>
      <c r="F3" s="29"/>
      <c r="G3" s="29"/>
      <c r="H3" s="30" t="s">
        <v>3</v>
      </c>
      <c r="I3" s="14"/>
      <c r="J3" s="15" t="str">
        <f t="shared" ref="J3:J15" si="1">IF(G3&lt;&gt;"","Planning &amp; Highways",IF(AND(H3&lt;&gt;"",C3="",D3="",F3="",E3=""),"Planning",C3&amp;D3&amp;F3&amp;E3))</f>
        <v>Planning</v>
      </c>
    </row>
    <row r="4" spans="1:18" x14ac:dyDescent="0.25">
      <c r="A4" s="12">
        <v>45708</v>
      </c>
      <c r="B4" s="13" t="str">
        <f t="shared" si="0"/>
        <v>Thursday</v>
      </c>
      <c r="C4" s="29"/>
      <c r="D4" s="29"/>
      <c r="E4" s="29"/>
      <c r="F4" s="29"/>
      <c r="G4" s="29"/>
      <c r="H4" s="29"/>
      <c r="I4" s="14"/>
      <c r="J4" s="15" t="str">
        <f t="shared" si="1"/>
        <v/>
      </c>
      <c r="M4" s="6" t="s">
        <v>0</v>
      </c>
      <c r="N4" s="7"/>
      <c r="O4">
        <v>10</v>
      </c>
      <c r="P4">
        <v>10</v>
      </c>
      <c r="Q4" t="s">
        <v>12</v>
      </c>
    </row>
    <row r="5" spans="1:18" x14ac:dyDescent="0.25">
      <c r="A5" s="12">
        <v>45715</v>
      </c>
      <c r="B5" s="13" t="str">
        <f t="shared" si="0"/>
        <v>Thursday</v>
      </c>
      <c r="C5" s="29"/>
      <c r="D5" s="29"/>
      <c r="E5" s="29"/>
      <c r="F5" s="29"/>
      <c r="G5" s="29"/>
      <c r="H5" s="30" t="s">
        <v>3</v>
      </c>
      <c r="I5" s="14"/>
      <c r="J5" s="15" t="str">
        <f t="shared" si="1"/>
        <v>Planning</v>
      </c>
      <c r="M5" s="6" t="s">
        <v>1</v>
      </c>
      <c r="N5" s="7"/>
      <c r="O5">
        <v>8</v>
      </c>
    </row>
    <row r="6" spans="1:18" x14ac:dyDescent="0.25">
      <c r="A6" s="12">
        <v>45722</v>
      </c>
      <c r="B6" s="13" t="str">
        <f t="shared" si="0"/>
        <v>Thursday</v>
      </c>
      <c r="C6" s="29"/>
      <c r="D6" s="29" t="s">
        <v>1</v>
      </c>
      <c r="E6" s="29"/>
      <c r="F6" s="29"/>
      <c r="G6" s="29"/>
      <c r="H6" s="29"/>
      <c r="I6" s="14"/>
      <c r="J6" s="15" t="str">
        <f t="shared" si="1"/>
        <v>F&amp;GP</v>
      </c>
      <c r="M6" s="6" t="s">
        <v>14</v>
      </c>
      <c r="N6" s="7"/>
      <c r="O6">
        <v>3</v>
      </c>
    </row>
    <row r="7" spans="1:18" x14ac:dyDescent="0.25">
      <c r="A7" s="12">
        <v>45729</v>
      </c>
      <c r="B7" s="13" t="str">
        <f t="shared" si="0"/>
        <v>Thursday</v>
      </c>
      <c r="C7" s="29" t="s">
        <v>0</v>
      </c>
      <c r="D7" s="29" t="s">
        <v>4</v>
      </c>
      <c r="E7" s="29" t="s">
        <v>4</v>
      </c>
      <c r="F7" s="29" t="s">
        <v>4</v>
      </c>
      <c r="G7" s="29"/>
      <c r="H7" s="30" t="s">
        <v>3</v>
      </c>
      <c r="I7" s="14"/>
      <c r="J7" s="15" t="str">
        <f t="shared" si="1"/>
        <v>Full</v>
      </c>
      <c r="M7" s="6" t="s">
        <v>15</v>
      </c>
      <c r="N7" s="7"/>
      <c r="O7">
        <v>3</v>
      </c>
    </row>
    <row r="8" spans="1:18" x14ac:dyDescent="0.25">
      <c r="A8" s="12">
        <v>45736</v>
      </c>
      <c r="B8" s="13" t="str">
        <f t="shared" si="0"/>
        <v>Thursday</v>
      </c>
      <c r="C8" s="29"/>
      <c r="D8" s="29"/>
      <c r="E8" s="29"/>
      <c r="F8" s="29"/>
      <c r="G8" s="29"/>
      <c r="H8" s="29"/>
      <c r="I8" s="14"/>
      <c r="J8" s="15" t="str">
        <f t="shared" si="1"/>
        <v/>
      </c>
      <c r="M8" s="6" t="s">
        <v>3</v>
      </c>
      <c r="N8" s="7"/>
      <c r="O8">
        <v>23</v>
      </c>
    </row>
    <row r="9" spans="1:18" x14ac:dyDescent="0.25">
      <c r="A9" s="12">
        <v>45743</v>
      </c>
      <c r="B9" s="13" t="str">
        <f t="shared" si="0"/>
        <v>Thursday</v>
      </c>
      <c r="C9" s="29"/>
      <c r="D9" s="29"/>
      <c r="E9" s="29"/>
      <c r="F9" s="29"/>
      <c r="G9" s="29"/>
      <c r="H9" s="30" t="s">
        <v>3</v>
      </c>
      <c r="I9" s="14"/>
      <c r="J9" s="15" t="str">
        <f t="shared" si="1"/>
        <v>Planning</v>
      </c>
      <c r="O9">
        <f>SUM(O4:O8)</f>
        <v>47</v>
      </c>
      <c r="P9">
        <f>SUM(P4:P8)</f>
        <v>10</v>
      </c>
      <c r="Q9">
        <f>O9-P9</f>
        <v>37</v>
      </c>
      <c r="R9" t="s">
        <v>9</v>
      </c>
    </row>
    <row r="10" spans="1:18" x14ac:dyDescent="0.25">
      <c r="A10" s="12">
        <v>45750</v>
      </c>
      <c r="B10" s="13" t="str">
        <f t="shared" si="0"/>
        <v>Thursday</v>
      </c>
      <c r="C10" s="29"/>
      <c r="D10" s="29" t="s">
        <v>1</v>
      </c>
      <c r="E10" s="29"/>
      <c r="F10" s="29"/>
      <c r="G10" s="29"/>
      <c r="H10" s="29"/>
      <c r="I10" s="14"/>
      <c r="J10" s="15" t="str">
        <f t="shared" si="1"/>
        <v>F&amp;GP</v>
      </c>
    </row>
    <row r="11" spans="1:18" x14ac:dyDescent="0.25">
      <c r="A11" s="12">
        <v>45757</v>
      </c>
      <c r="B11" s="13" t="str">
        <f t="shared" si="0"/>
        <v>Thursday</v>
      </c>
      <c r="C11" s="29" t="s">
        <v>0</v>
      </c>
      <c r="D11" s="29"/>
      <c r="E11" s="29"/>
      <c r="F11" s="29"/>
      <c r="G11" s="29"/>
      <c r="H11" s="29" t="s">
        <v>3</v>
      </c>
      <c r="I11" s="14"/>
      <c r="J11" s="15" t="str">
        <f t="shared" si="1"/>
        <v>Full</v>
      </c>
      <c r="M11" s="5" t="s">
        <v>13</v>
      </c>
      <c r="N11" s="3"/>
    </row>
    <row r="12" spans="1:18" x14ac:dyDescent="0.25">
      <c r="A12" s="12">
        <v>45399</v>
      </c>
      <c r="B12" s="13" t="str">
        <f t="shared" si="0"/>
        <v>Wednesday</v>
      </c>
      <c r="C12" s="29"/>
      <c r="D12" s="29"/>
      <c r="E12" s="29"/>
      <c r="F12" s="29"/>
      <c r="G12" s="29"/>
      <c r="H12" s="29"/>
      <c r="I12" s="14"/>
      <c r="J12" s="15" t="str">
        <f t="shared" si="1"/>
        <v/>
      </c>
    </row>
    <row r="13" spans="1:18" x14ac:dyDescent="0.25">
      <c r="A13" s="12">
        <v>45771</v>
      </c>
      <c r="B13" s="13" t="str">
        <f t="shared" si="0"/>
        <v>Thursday</v>
      </c>
      <c r="C13" s="29"/>
      <c r="D13" s="29"/>
      <c r="E13" s="29"/>
      <c r="F13" s="29"/>
      <c r="G13" s="29"/>
      <c r="H13" s="29" t="s">
        <v>3</v>
      </c>
      <c r="I13" s="14"/>
      <c r="J13" s="15" t="str">
        <f t="shared" si="1"/>
        <v>Planning</v>
      </c>
      <c r="N13" s="7" t="s">
        <v>19</v>
      </c>
      <c r="O13">
        <f>C20</f>
        <v>7</v>
      </c>
      <c r="P13">
        <f>COUNTIFS($I$23:$I$74,"Planning &amp; Highways (Planning only), followed by ",$J$23:$J$74,"Full")+COUNTIFS($I$23:$I$74,"Planning &amp; Highways (Planning only), followed by ",$J$23:$J$74,"Full (Annual)")+COUNTIFS($I$23:$I$74,"Planning &amp; Highways (Planning only), followed by ",$J$23:$J$74,"Full (Approval of Accounts)")</f>
        <v>3</v>
      </c>
      <c r="Q13" t="str">
        <f>"  (Planning &amp; Highways followed by "&amp;N13&amp;")"</f>
        <v xml:space="preserve">  (Planning &amp; Highways followed by Full or Annual)</v>
      </c>
    </row>
    <row r="14" spans="1:18" x14ac:dyDescent="0.25">
      <c r="A14" s="12">
        <f>A15-7</f>
        <v>45778</v>
      </c>
      <c r="B14" s="13" t="str">
        <f t="shared" si="0"/>
        <v>Thursday</v>
      </c>
      <c r="C14" s="29"/>
      <c r="D14" s="29" t="s">
        <v>1</v>
      </c>
      <c r="E14" s="29" t="s">
        <v>4</v>
      </c>
      <c r="F14" s="29"/>
      <c r="G14" s="29"/>
      <c r="H14" s="30"/>
      <c r="I14" s="14" t="str">
        <f>IF(OR(G14="Highways",AND(C14="",D14="",F14="",E14="")),"",IF(H14="","",IF(AND(H14="Planning",J14&lt;&gt;""),"Planning, followed by ","")))</f>
        <v/>
      </c>
      <c r="J14" s="15" t="str">
        <f t="shared" si="1"/>
        <v>F&amp;GP</v>
      </c>
      <c r="N14" s="7" t="s">
        <v>1</v>
      </c>
      <c r="O14">
        <f>D20</f>
        <v>8</v>
      </c>
      <c r="P14">
        <f>COUNTIFS($I$23:$I$74,"Planning &amp; Highways (Planning only), followed by ",$J$23:$J$74,N14)</f>
        <v>4</v>
      </c>
      <c r="Q14" t="str">
        <f>"  (Planning &amp; Highways followed by "&amp;N14&amp;")"</f>
        <v xml:space="preserve">  (Planning &amp; Highways followed by F&amp;GP)</v>
      </c>
    </row>
    <row r="15" spans="1:18" x14ac:dyDescent="0.25">
      <c r="A15" s="12">
        <v>45785</v>
      </c>
      <c r="B15" s="13" t="str">
        <f t="shared" si="0"/>
        <v>Thursday</v>
      </c>
      <c r="C15" s="29" t="s">
        <v>0</v>
      </c>
      <c r="D15" s="29" t="s">
        <v>4</v>
      </c>
      <c r="E15" s="29" t="s">
        <v>4</v>
      </c>
      <c r="F15" s="29" t="s">
        <v>4</v>
      </c>
      <c r="G15" s="29"/>
      <c r="H15" s="30" t="s">
        <v>3</v>
      </c>
      <c r="I15" s="14" t="str">
        <f>IF(OR(G15="Highways",AND(C15="",D15="",F15="",E15="")),"",IF(H15="","",IF(AND(H15="Planning",J15&lt;&gt;""),"Planning, followed by ","")))</f>
        <v xml:space="preserve">Planning, followed by </v>
      </c>
      <c r="J15" s="15" t="str">
        <f t="shared" si="1"/>
        <v>Full</v>
      </c>
      <c r="N15" s="7" t="s">
        <v>2</v>
      </c>
      <c r="O15">
        <f>E20</f>
        <v>5</v>
      </c>
      <c r="P15">
        <f>COUNTIFS($I$23:$I$74,"Planning &amp; Highways (Planning only), followed by ",$J$23:$J$74,N15)</f>
        <v>2</v>
      </c>
      <c r="Q15" t="str">
        <f>"  (Planning &amp; Highways followed by "&amp;N15&amp;")"</f>
        <v xml:space="preserve">  (Planning &amp; Highways followed by Community)</v>
      </c>
    </row>
    <row r="16" spans="1:18" x14ac:dyDescent="0.25">
      <c r="B16" s="1"/>
      <c r="N16" s="7" t="s">
        <v>27</v>
      </c>
      <c r="O16">
        <f>F20</f>
        <v>5</v>
      </c>
      <c r="P16">
        <f>COUNTIFS($I$23:$I$74,"Planning &amp; Highways (Planning only), followed by ",$J$23:$J$74,N16)</f>
        <v>1</v>
      </c>
      <c r="Q16" t="str">
        <f>"  (Planning &amp; Highways followed by "&amp;N16&amp;")"</f>
        <v xml:space="preserve">  (Planning &amp; Highways followed by Estate Management)</v>
      </c>
    </row>
    <row r="17" spans="1:18" x14ac:dyDescent="0.25">
      <c r="A17" s="26" t="s">
        <v>8</v>
      </c>
      <c r="B17" s="27"/>
      <c r="C17" s="31"/>
      <c r="D17" s="31"/>
      <c r="E17" s="31"/>
      <c r="F17" s="31"/>
      <c r="G17" s="31"/>
      <c r="H17" s="32"/>
      <c r="I17" s="28"/>
      <c r="N17" s="7" t="s">
        <v>20</v>
      </c>
      <c r="O17">
        <f>G20</f>
        <v>4</v>
      </c>
    </row>
    <row r="18" spans="1:18" x14ac:dyDescent="0.25">
      <c r="A18" s="26" t="s">
        <v>21</v>
      </c>
      <c r="B18" s="27"/>
      <c r="C18" s="31"/>
      <c r="D18" s="31"/>
      <c r="E18" s="31"/>
      <c r="F18" s="31"/>
      <c r="G18" s="31"/>
      <c r="H18" s="32"/>
      <c r="I18" s="53"/>
      <c r="N18" s="7" t="s">
        <v>18</v>
      </c>
      <c r="O18">
        <f>H20-G20</f>
        <v>13</v>
      </c>
    </row>
    <row r="19" spans="1:18" ht="15.75" thickBot="1" x14ac:dyDescent="0.3">
      <c r="B19" s="1"/>
      <c r="O19">
        <f>SUM(O13:O18)</f>
        <v>42</v>
      </c>
      <c r="P19">
        <f>SUM(P13:P18)</f>
        <v>10</v>
      </c>
      <c r="Q19">
        <f>O19-P19</f>
        <v>32</v>
      </c>
      <c r="R19" t="s">
        <v>9</v>
      </c>
    </row>
    <row r="20" spans="1:18" ht="15.75" thickBot="1" x14ac:dyDescent="0.3">
      <c r="A20" s="9" t="s">
        <v>5</v>
      </c>
      <c r="B20" s="10"/>
      <c r="C20" s="11">
        <f>COUNTIF(C21:C75,"Full*")</f>
        <v>7</v>
      </c>
      <c r="D20" s="11">
        <f>COUNTIF(D21:D75,"F&amp;GP*")</f>
        <v>8</v>
      </c>
      <c r="E20" s="11">
        <f>COUNTIF(E21:E75,"Community")</f>
        <v>5</v>
      </c>
      <c r="F20" s="11">
        <f>COUNTIF(F21:F75,"Estate Management")</f>
        <v>5</v>
      </c>
      <c r="G20" s="11">
        <f>COUNTIF(G21:G75,"Highways")</f>
        <v>4</v>
      </c>
      <c r="H20" s="11">
        <f>COUNTIF(H21:H75,"Planning")</f>
        <v>17</v>
      </c>
      <c r="I20" s="11">
        <f>COUNTIF(I21:I75,"Planning &amp; Highways*")</f>
        <v>10</v>
      </c>
      <c r="J20" s="56">
        <f>51-COUNTBLANK(J23:J74)</f>
        <v>32</v>
      </c>
    </row>
    <row r="21" spans="1:18" ht="15.75" thickBot="1" x14ac:dyDescent="0.3">
      <c r="B21" s="1"/>
      <c r="I21" s="17"/>
      <c r="J21" s="18"/>
      <c r="K21" s="19" t="s">
        <v>28</v>
      </c>
      <c r="L21" s="5" t="s">
        <v>25</v>
      </c>
      <c r="M21" s="5" t="s">
        <v>23</v>
      </c>
      <c r="N21" s="25" t="s">
        <v>24</v>
      </c>
    </row>
    <row r="22" spans="1:18" x14ac:dyDescent="0.25">
      <c r="B22" s="1"/>
      <c r="I22" s="5" t="s">
        <v>29</v>
      </c>
      <c r="J22" s="5" t="s">
        <v>30</v>
      </c>
      <c r="K22" s="20"/>
      <c r="L22" s="5" t="s">
        <v>26</v>
      </c>
      <c r="M22" s="6">
        <f>SUM(M24:M74)</f>
        <v>42</v>
      </c>
      <c r="N22" s="6">
        <f>SUM(N24:N74)</f>
        <v>32</v>
      </c>
    </row>
    <row r="23" spans="1:18" x14ac:dyDescent="0.25">
      <c r="A23" s="4">
        <v>45785</v>
      </c>
      <c r="B23" s="1" t="str">
        <f t="shared" ref="B23:B54" si="2">TEXT(A23,"dddd")</f>
        <v>Thursday</v>
      </c>
      <c r="C23" s="22" t="s">
        <v>6</v>
      </c>
      <c r="I23" s="2" t="str">
        <f t="shared" ref="I23:I54" si="3">IF(OR(G23="Highways",AND(C23="",D23="",F23="",E23="")),"",IF(H23="","",IF(AND(H23="Planning",J23&lt;&gt;""),"Planning &amp; Highways (Planning only), followed by ","")))</f>
        <v/>
      </c>
      <c r="J23" s="2" t="str">
        <f>IF(G23&lt;&gt;"","Planning &amp; Highways (both)",IF(AND(H23&lt;&gt;"",C23="",D23="",F23="",E23=""),"Planning &amp; Highways (Planning only)",C23&amp;D23&amp;F23&amp;E23))</f>
        <v>(VE80)</v>
      </c>
      <c r="K23" s="20"/>
    </row>
    <row r="24" spans="1:18" x14ac:dyDescent="0.25">
      <c r="A24" s="4">
        <f>A15+7</f>
        <v>45792</v>
      </c>
      <c r="B24" s="1" t="str">
        <f t="shared" si="2"/>
        <v>Thursday</v>
      </c>
      <c r="C24" s="2" t="s">
        <v>16</v>
      </c>
      <c r="H24" s="23" t="s">
        <v>3</v>
      </c>
      <c r="I24" s="2" t="str">
        <f t="shared" si="3"/>
        <v xml:space="preserve">Planning &amp; Highways (Planning only), followed by </v>
      </c>
      <c r="J24" s="2" t="str">
        <f t="shared" ref="J24:J55" si="4">IF(G24&lt;&gt;"","Planning &amp; Highways (Both)",IF(AND(H24&lt;&gt;"",C24="",D24="",F24="",E24=""),"Planning &amp; Highways (Planning only)",C24&amp;D24&amp;F24&amp;E24))</f>
        <v>Full (Annual)</v>
      </c>
      <c r="K24" s="20"/>
      <c r="L24" s="6" t="str">
        <f t="shared" ref="L24:L55" si="5">IF(MONTH(A24)&lt;&gt;MONTH(A25),TEXT(A24,"mmmm"),"")</f>
        <v/>
      </c>
      <c r="M24" s="6" t="str">
        <f>IF(MONTH(A24)&lt;&gt;MONTH(A25),COUNTIF(C$24:F24,"&lt;&gt;")+COUNTIF(H$24:H24,"&lt;&gt;")-SUM(M22:M$24),"")</f>
        <v/>
      </c>
      <c r="N24" s="6" t="str">
        <f>IF(MONTH(A24)&lt;&gt;MONTH(A25),COUNTIF(J$24:J24,"&lt;&gt;")-COUNTBLANK(J$24:J24)-SUM(N22:N$24),"")</f>
        <v/>
      </c>
    </row>
    <row r="25" spans="1:18" x14ac:dyDescent="0.25">
      <c r="A25" s="4">
        <f t="shared" ref="A25:A56" si="6">A24+7</f>
        <v>45799</v>
      </c>
      <c r="B25" s="1" t="str">
        <f t="shared" si="2"/>
        <v>Thursday</v>
      </c>
      <c r="F25" s="2" t="s">
        <v>27</v>
      </c>
      <c r="I25" s="2" t="str">
        <f t="shared" si="3"/>
        <v/>
      </c>
      <c r="J25" s="2" t="str">
        <f t="shared" si="4"/>
        <v>Estate Management</v>
      </c>
      <c r="K25" s="20"/>
      <c r="L25" s="6" t="str">
        <f t="shared" si="5"/>
        <v/>
      </c>
      <c r="M25" s="6" t="str">
        <f>IF(MONTH(A25)&lt;&gt;MONTH(A26),COUNTIF(C$24:F25,"&lt;&gt;")+COUNTIF(H$24:H25,"&lt;&gt;")-SUM(M24:M$24),"")</f>
        <v/>
      </c>
      <c r="N25" s="6" t="str">
        <f>IF(MONTH(A25)&lt;&gt;MONTH(A26),COUNTIF(J$24:J25,"&lt;&gt;")-COUNTBLANK(J$24:J25)-SUM(N24:N$24),"")</f>
        <v/>
      </c>
    </row>
    <row r="26" spans="1:18" x14ac:dyDescent="0.25">
      <c r="A26" s="4">
        <f t="shared" si="6"/>
        <v>45806</v>
      </c>
      <c r="B26" s="1" t="str">
        <f t="shared" si="2"/>
        <v>Thursday</v>
      </c>
      <c r="E26" s="2" t="s">
        <v>2</v>
      </c>
      <c r="I26" s="2" t="str">
        <f t="shared" si="3"/>
        <v/>
      </c>
      <c r="J26" s="2" t="str">
        <f t="shared" si="4"/>
        <v>Community</v>
      </c>
      <c r="K26" s="20"/>
      <c r="L26" s="6" t="str">
        <f t="shared" si="5"/>
        <v>May</v>
      </c>
      <c r="M26" s="6">
        <f>IF(MONTH(A26)&lt;&gt;MONTH(A27),COUNTIF(C$24:F26,"&lt;&gt;")+COUNTIF(H$24:H26,"&lt;&gt;")-SUM(M$24:M25),"")</f>
        <v>4</v>
      </c>
      <c r="N26" s="6">
        <f>IF(MONTH(A26)&lt;&gt;MONTH(A27),COUNTIF(J$24:J26,"&lt;&gt;")-COUNTBLANK(J$24:J26)-SUM(N$24:N25),"")</f>
        <v>3</v>
      </c>
    </row>
    <row r="27" spans="1:18" x14ac:dyDescent="0.25">
      <c r="A27" s="4">
        <f t="shared" si="6"/>
        <v>45813</v>
      </c>
      <c r="B27" s="1" t="str">
        <f t="shared" si="2"/>
        <v>Thursday</v>
      </c>
      <c r="D27" s="2" t="s">
        <v>1</v>
      </c>
      <c r="H27" s="23" t="s">
        <v>3</v>
      </c>
      <c r="I27" s="2" t="str">
        <f t="shared" si="3"/>
        <v xml:space="preserve">Planning &amp; Highways (Planning only), followed by </v>
      </c>
      <c r="J27" s="2" t="str">
        <f t="shared" si="4"/>
        <v>F&amp;GP</v>
      </c>
      <c r="K27" s="20"/>
      <c r="L27" s="6" t="str">
        <f t="shared" si="5"/>
        <v/>
      </c>
      <c r="M27" s="6" t="str">
        <f>IF(MONTH(A27)&lt;&gt;MONTH(A28),COUNTIF(C$24:F27,"&lt;&gt;")+COUNTIF(H$24:H27,"&lt;&gt;")-SUM(M$24:M26),"")</f>
        <v/>
      </c>
      <c r="N27" s="6" t="str">
        <f>IF(MONTH(A27)&lt;&gt;MONTH(A28),COUNTIF(J$24:J27,"&lt;&gt;")-COUNTBLANK(J$24:J27)-SUM(N$24:N26),"")</f>
        <v/>
      </c>
    </row>
    <row r="28" spans="1:18" x14ac:dyDescent="0.25">
      <c r="A28" s="4">
        <f t="shared" si="6"/>
        <v>45820</v>
      </c>
      <c r="B28" s="1" t="str">
        <f t="shared" si="2"/>
        <v>Thursday</v>
      </c>
      <c r="C28" s="2" t="s">
        <v>22</v>
      </c>
      <c r="I28" s="2" t="str">
        <f t="shared" si="3"/>
        <v/>
      </c>
      <c r="J28" s="2" t="str">
        <f t="shared" si="4"/>
        <v>Full (Approval of Accounts)</v>
      </c>
      <c r="K28" s="20"/>
      <c r="L28" s="6" t="str">
        <f t="shared" si="5"/>
        <v/>
      </c>
      <c r="M28" s="6" t="str">
        <f>IF(MONTH(A28)&lt;&gt;MONTH(A29),COUNTIF(C$24:F28,"&lt;&gt;")+COUNTIF(H$24:H28,"&lt;&gt;")-SUM(M$24:M27),"")</f>
        <v/>
      </c>
      <c r="N28" s="6" t="str">
        <f>IF(MONTH(A28)&lt;&gt;MONTH(A29),COUNTIF(J$24:J28,"&lt;&gt;")-COUNTBLANK(J$24:J28)-SUM(N$24:N27),"")</f>
        <v/>
      </c>
    </row>
    <row r="29" spans="1:18" x14ac:dyDescent="0.25">
      <c r="A29" s="4">
        <f t="shared" si="6"/>
        <v>45827</v>
      </c>
      <c r="B29" s="1" t="str">
        <f t="shared" si="2"/>
        <v>Thursday</v>
      </c>
      <c r="I29" s="2" t="str">
        <f t="shared" si="3"/>
        <v/>
      </c>
      <c r="J29" s="2" t="str">
        <f t="shared" si="4"/>
        <v/>
      </c>
      <c r="K29" s="20"/>
      <c r="L29" s="6" t="str">
        <f t="shared" si="5"/>
        <v/>
      </c>
      <c r="M29" s="6" t="str">
        <f>IF(MONTH(A29)&lt;&gt;MONTH(A30),COUNTIF(C$24:F29,"&lt;&gt;")+COUNTIF(H$24:H29,"&lt;&gt;")-SUM(M$24:M28),"")</f>
        <v/>
      </c>
      <c r="N29" s="6" t="str">
        <f>IF(MONTH(A29)&lt;&gt;MONTH(A30),COUNTIF(J$24:J29,"&lt;&gt;")-COUNTBLANK(J$24:J29)-SUM(N$24:N28),"")</f>
        <v/>
      </c>
    </row>
    <row r="30" spans="1:18" x14ac:dyDescent="0.25">
      <c r="A30" s="4">
        <f t="shared" si="6"/>
        <v>45834</v>
      </c>
      <c r="B30" s="1" t="str">
        <f t="shared" si="2"/>
        <v>Thursday</v>
      </c>
      <c r="G30" s="2" t="s">
        <v>17</v>
      </c>
      <c r="H30" s="23" t="s">
        <v>3</v>
      </c>
      <c r="I30" s="2" t="str">
        <f t="shared" si="3"/>
        <v/>
      </c>
      <c r="J30" s="2" t="str">
        <f t="shared" si="4"/>
        <v>Planning &amp; Highways (Both)</v>
      </c>
      <c r="K30" s="20"/>
      <c r="L30" s="6" t="str">
        <f t="shared" si="5"/>
        <v>June</v>
      </c>
      <c r="M30" s="6">
        <f>IF(MONTH(A30)&lt;&gt;MONTH(A31),COUNTIF(C$24:F30,"&lt;&gt;")+COUNTIF(H$24:H30,"&lt;&gt;")-SUM(M$24:M29),"")</f>
        <v>4</v>
      </c>
      <c r="N30" s="6">
        <f>IF(MONTH(A30)&lt;&gt;MONTH(A31),COUNTIF(J$24:J30,"&lt;&gt;")-COUNTBLANK(J$24:J30)-SUM(N$24:N29),"")</f>
        <v>3</v>
      </c>
    </row>
    <row r="31" spans="1:18" x14ac:dyDescent="0.25">
      <c r="A31" s="4">
        <f t="shared" si="6"/>
        <v>45841</v>
      </c>
      <c r="B31" s="1" t="str">
        <f t="shared" si="2"/>
        <v>Thursday</v>
      </c>
      <c r="D31" s="2" t="s">
        <v>1</v>
      </c>
      <c r="I31" s="2" t="str">
        <f t="shared" si="3"/>
        <v/>
      </c>
      <c r="J31" s="2" t="str">
        <f t="shared" si="4"/>
        <v>F&amp;GP</v>
      </c>
      <c r="K31" s="20" t="str" cm="1">
        <f t="array" ref="K31">IF(E31&lt;&gt;"",($A31-(_xlfn.XLOOKUP(TRUE,E$21:E30&lt;&gt;"",$A$21:$A30,,,-1)))/7,IF(F31&lt;&gt;"",($A31-(_xlfn.XLOOKUP(TRUE,F$21:F30&lt;&gt;"",$A$21:$A30,,,-1)))/7,IF(G31&lt;&gt;"",($A31-(_xlfn.XLOOKUP(TRUE,G$21:G30&lt;&gt;"",$A$21:$A30,,,-1)))/7,"")))</f>
        <v/>
      </c>
      <c r="L31" s="6" t="str">
        <f t="shared" si="5"/>
        <v/>
      </c>
      <c r="M31" s="6" t="str">
        <f>IF(MONTH(A31)&lt;&gt;MONTH(A32),COUNTIF(C$24:F31,"&lt;&gt;")+COUNTIF(H$24:H31,"&lt;&gt;")-SUM(M$24:M30),"")</f>
        <v/>
      </c>
      <c r="N31" s="6" t="str">
        <f>IF(MONTH(A31)&lt;&gt;MONTH(A32),COUNTIF(J$24:J31,"&lt;&gt;")-COUNTBLANK(J$24:J31)-SUM(N$24:N30),"")</f>
        <v/>
      </c>
    </row>
    <row r="32" spans="1:18" x14ac:dyDescent="0.25">
      <c r="A32" s="4">
        <f t="shared" si="6"/>
        <v>45848</v>
      </c>
      <c r="B32" s="1" t="str">
        <f t="shared" si="2"/>
        <v>Thursday</v>
      </c>
      <c r="I32" s="2" t="str">
        <f t="shared" si="3"/>
        <v/>
      </c>
      <c r="J32" s="2" t="str">
        <f t="shared" si="4"/>
        <v/>
      </c>
      <c r="K32" s="20" t="str" cm="1">
        <f t="array" ref="K32">IF(E32&lt;&gt;"",($A32-(_xlfn.XLOOKUP(TRUE,E$21:E31&lt;&gt;"",$A$21:$A31,,,-1)))/7,IF(F32&lt;&gt;"",($A32-(_xlfn.XLOOKUP(TRUE,F$21:F31&lt;&gt;"",$A$21:$A31,,,-1)))/7,IF(G32&lt;&gt;"",($A32-(_xlfn.XLOOKUP(TRUE,G$21:G31&lt;&gt;"",$A$21:$A31,,,-1)))/7,"")))</f>
        <v/>
      </c>
      <c r="L32" s="6" t="str">
        <f t="shared" si="5"/>
        <v/>
      </c>
      <c r="M32" s="6" t="str">
        <f>IF(MONTH(A32)&lt;&gt;MONTH(A33),COUNTIF(C$24:F32,"&lt;&gt;")+COUNTIF(H$24:H32,"&lt;&gt;")-SUM(M$24:M31),"")</f>
        <v/>
      </c>
      <c r="N32" s="6" t="str">
        <f>IF(MONTH(A32)&lt;&gt;MONTH(A33),COUNTIF(J$24:J32,"&lt;&gt;")-COUNTBLANK(J$24:J32)-SUM(N$24:N31),"")</f>
        <v/>
      </c>
    </row>
    <row r="33" spans="1:14" x14ac:dyDescent="0.25">
      <c r="A33" s="4">
        <f t="shared" si="6"/>
        <v>45855</v>
      </c>
      <c r="B33" s="1" t="str">
        <f t="shared" si="2"/>
        <v>Thursday</v>
      </c>
      <c r="C33" s="2" t="s">
        <v>0</v>
      </c>
      <c r="H33" s="23" t="s">
        <v>3</v>
      </c>
      <c r="I33" s="2" t="str">
        <f t="shared" si="3"/>
        <v xml:space="preserve">Planning &amp; Highways (Planning only), followed by </v>
      </c>
      <c r="J33" s="2" t="str">
        <f t="shared" si="4"/>
        <v>Full</v>
      </c>
      <c r="K33" s="20" t="str" cm="1">
        <f t="array" ref="K33">IF(E33&lt;&gt;"",($A33-(_xlfn.XLOOKUP(TRUE,E$21:E32&lt;&gt;"",$A$21:$A32,,,-1)))/7,IF(F33&lt;&gt;"",($A33-(_xlfn.XLOOKUP(TRUE,F$21:F32&lt;&gt;"",$A$21:$A32,,,-1)))/7,IF(G33&lt;&gt;"",($A33-(_xlfn.XLOOKUP(TRUE,G$21:G32&lt;&gt;"",$A$21:$A32,,,-1)))/7,"")))</f>
        <v/>
      </c>
      <c r="L33" s="6" t="str">
        <f t="shared" si="5"/>
        <v/>
      </c>
      <c r="M33" s="6" t="str">
        <f>IF(MONTH(A33)&lt;&gt;MONTH(A34),COUNTIF(C$24:F33,"&lt;&gt;")+COUNTIF(H$24:H33,"&lt;&gt;")-SUM(M$24:M32),"")</f>
        <v/>
      </c>
      <c r="N33" s="6" t="str">
        <f>IF(MONTH(A33)&lt;&gt;MONTH(A34),COUNTIF(J$24:J33,"&lt;&gt;")-COUNTBLANK(J$24:J33)-SUM(N$24:N32),"")</f>
        <v/>
      </c>
    </row>
    <row r="34" spans="1:14" x14ac:dyDescent="0.25">
      <c r="A34" s="4">
        <f t="shared" si="6"/>
        <v>45862</v>
      </c>
      <c r="B34" s="1" t="str">
        <f t="shared" si="2"/>
        <v>Thursday</v>
      </c>
      <c r="F34" s="2" t="s">
        <v>27</v>
      </c>
      <c r="I34" s="2" t="str">
        <f t="shared" si="3"/>
        <v/>
      </c>
      <c r="J34" s="2" t="str">
        <f t="shared" si="4"/>
        <v>Estate Management</v>
      </c>
      <c r="K34" s="20" cm="1">
        <f t="array" ref="K34">IF(E34&lt;&gt;"",($A34-(_xlfn.XLOOKUP(TRUE,E$21:E33&lt;&gt;"",$A$21:$A33,,,-1)))/7,IF(F34&lt;&gt;"",($A34-(_xlfn.XLOOKUP(TRUE,F$21:F33&lt;&gt;"",$A$21:$A33,,,-1)))/7,IF(G34&lt;&gt;"",($A34-(_xlfn.XLOOKUP(TRUE,G$21:G33&lt;&gt;"",$A$21:$A33,,,-1)))/7,"")))</f>
        <v>9</v>
      </c>
      <c r="L34" s="6" t="str">
        <f t="shared" si="5"/>
        <v/>
      </c>
      <c r="M34" s="6" t="str">
        <f>IF(MONTH(A34)&lt;&gt;MONTH(A35),COUNTIF(C$24:F34,"&lt;&gt;")+COUNTIF(H$24:H34,"&lt;&gt;")-SUM(M$24:M33),"")</f>
        <v/>
      </c>
      <c r="N34" s="6" t="str">
        <f>IF(MONTH(A34)&lt;&gt;MONTH(A35),COUNTIF(J$24:J34,"&lt;&gt;")-COUNTBLANK(J$24:J34)-SUM(N$24:N33),"")</f>
        <v/>
      </c>
    </row>
    <row r="35" spans="1:14" x14ac:dyDescent="0.25">
      <c r="A35" s="4">
        <f t="shared" si="6"/>
        <v>45869</v>
      </c>
      <c r="B35" s="1" t="str">
        <f t="shared" si="2"/>
        <v>Thursday</v>
      </c>
      <c r="E35" s="2" t="s">
        <v>2</v>
      </c>
      <c r="I35" s="2" t="str">
        <f t="shared" si="3"/>
        <v/>
      </c>
      <c r="J35" s="2" t="str">
        <f t="shared" si="4"/>
        <v>Community</v>
      </c>
      <c r="K35" s="20" cm="1">
        <f t="array" ref="K35">IF(E35&lt;&gt;"",($A35-(_xlfn.XLOOKUP(TRUE,E$21:E34&lt;&gt;"",$A$21:$A34,,,-1)))/7,IF(F35&lt;&gt;"",($A35-(_xlfn.XLOOKUP(TRUE,F$21:F34&lt;&gt;"",$A$21:$A34,,,-1)))/7,IF(G35&lt;&gt;"",($A35-(_xlfn.XLOOKUP(TRUE,G$21:G34&lt;&gt;"",$A$21:$A34,,,-1)))/7,"")))</f>
        <v>9</v>
      </c>
      <c r="L35" s="6" t="str">
        <f t="shared" si="5"/>
        <v>July</v>
      </c>
      <c r="M35" s="6">
        <f>IF(MONTH(A35)&lt;&gt;MONTH(A36),COUNTIF(C$24:F35,"&lt;&gt;")+COUNTIF(H$24:H35,"&lt;&gt;")-SUM(M$24:M34),"")</f>
        <v>5</v>
      </c>
      <c r="N35" s="6">
        <f>IF(MONTH(A35)&lt;&gt;MONTH(A36),COUNTIF(J$24:J35,"&lt;&gt;")-COUNTBLANK(J$24:J35)-SUM(N$24:N34),"")</f>
        <v>4</v>
      </c>
    </row>
    <row r="36" spans="1:14" x14ac:dyDescent="0.25">
      <c r="A36" s="21">
        <f t="shared" si="6"/>
        <v>45876</v>
      </c>
      <c r="B36" s="16" t="str">
        <f t="shared" si="2"/>
        <v>Thursday</v>
      </c>
      <c r="C36" s="24"/>
      <c r="D36" s="24"/>
      <c r="E36" s="24"/>
      <c r="H36" s="24" t="s">
        <v>3</v>
      </c>
      <c r="I36" s="2" t="str">
        <f t="shared" si="3"/>
        <v/>
      </c>
      <c r="J36" s="2" t="str">
        <f t="shared" si="4"/>
        <v>Planning &amp; Highways (Planning only)</v>
      </c>
      <c r="K36" s="20" t="str" cm="1">
        <f t="array" ref="K36">IF(E36&lt;&gt;"",($A36-(_xlfn.XLOOKUP(TRUE,E$21:E35&lt;&gt;"",$A$21:$A35,,,-1)))/7,IF(F36&lt;&gt;"",($A36-(_xlfn.XLOOKUP(TRUE,F$21:F35&lt;&gt;"",$A$21:$A35,,,-1)))/7,IF(G36&lt;&gt;"",($A36-(_xlfn.XLOOKUP(TRUE,G$21:G35&lt;&gt;"",$A$21:$A35,,,-1)))/7,"")))</f>
        <v/>
      </c>
      <c r="L36" s="6" t="str">
        <f t="shared" si="5"/>
        <v/>
      </c>
      <c r="M36" s="6" t="str">
        <f>IF(MONTH(A36)&lt;&gt;MONTH(A37),COUNTIF(C$24:F36,"&lt;&gt;")+COUNTIF(H$24:H36,"&lt;&gt;")-SUM(M$24:M35),"")</f>
        <v/>
      </c>
      <c r="N36" s="6" t="str">
        <f>IF(MONTH(A36)&lt;&gt;MONTH(A37),COUNTIF(J$24:J36,"&lt;&gt;")-COUNTBLANK(J$24:J36)-SUM(N$24:N35),"")</f>
        <v/>
      </c>
    </row>
    <row r="37" spans="1:14" x14ac:dyDescent="0.25">
      <c r="A37" s="21">
        <f t="shared" si="6"/>
        <v>45883</v>
      </c>
      <c r="B37" s="16" t="str">
        <f t="shared" si="2"/>
        <v>Thursday</v>
      </c>
      <c r="C37" s="24"/>
      <c r="D37" s="24"/>
      <c r="E37" s="24"/>
      <c r="F37" s="24"/>
      <c r="G37" s="24"/>
      <c r="H37" s="24"/>
      <c r="I37" s="24" t="str">
        <f t="shared" si="3"/>
        <v/>
      </c>
      <c r="J37" s="24" t="str">
        <f t="shared" si="4"/>
        <v/>
      </c>
      <c r="K37" s="20" t="str" cm="1">
        <f t="array" ref="K37">IF(E37&lt;&gt;"",($A37-(_xlfn.XLOOKUP(TRUE,E$21:E36&lt;&gt;"",$A$21:$A36,,,-1)))/7,IF(F37&lt;&gt;"",($A37-(_xlfn.XLOOKUP(TRUE,F$21:F36&lt;&gt;"",$A$21:$A36,,,-1)))/7,IF(G37&lt;&gt;"",($A37-(_xlfn.XLOOKUP(TRUE,G$21:G36&lt;&gt;"",$A$21:$A36,,,-1)))/7,"")))</f>
        <v/>
      </c>
      <c r="L37" s="6" t="str">
        <f t="shared" si="5"/>
        <v/>
      </c>
      <c r="M37" s="6" t="str">
        <f>IF(MONTH(A37)&lt;&gt;MONTH(A38),COUNTIF(C$24:F37,"&lt;&gt;")+COUNTIF(H$24:H37,"&lt;&gt;")-SUM(M$24:M36),"")</f>
        <v/>
      </c>
      <c r="N37" s="6" t="str">
        <f>IF(MONTH(A37)&lt;&gt;MONTH(A38),COUNTIF(J$24:J37,"&lt;&gt;")-COUNTBLANK(J$24:J37)-SUM(N$24:N36),"")</f>
        <v/>
      </c>
    </row>
    <row r="38" spans="1:14" x14ac:dyDescent="0.25">
      <c r="A38" s="21">
        <f t="shared" si="6"/>
        <v>45890</v>
      </c>
      <c r="B38" s="16" t="str">
        <f t="shared" si="2"/>
        <v>Thursday</v>
      </c>
      <c r="C38" s="24"/>
      <c r="D38" s="24"/>
      <c r="E38" s="24"/>
      <c r="F38" s="24"/>
      <c r="G38" s="24"/>
      <c r="H38" s="24"/>
      <c r="I38" s="24" t="str">
        <f t="shared" si="3"/>
        <v/>
      </c>
      <c r="J38" s="24" t="str">
        <f t="shared" si="4"/>
        <v/>
      </c>
      <c r="K38" s="20" t="str" cm="1">
        <f t="array" ref="K38">IF(E38&lt;&gt;"",($A38-(_xlfn.XLOOKUP(TRUE,E$21:E37&lt;&gt;"",$A$21:$A37,,,-1)))/7,IF(F38&lt;&gt;"",($A38-(_xlfn.XLOOKUP(TRUE,F$21:F37&lt;&gt;"",$A$21:$A37,,,-1)))/7,IF(G38&lt;&gt;"",($A38-(_xlfn.XLOOKUP(TRUE,G$21:G37&lt;&gt;"",$A$21:$A37,,,-1)))/7,"")))</f>
        <v/>
      </c>
      <c r="L38" s="6" t="str">
        <f t="shared" si="5"/>
        <v/>
      </c>
      <c r="M38" s="6" t="str">
        <f>IF(MONTH(A38)&lt;&gt;MONTH(A39),COUNTIF(C$24:F38,"&lt;&gt;")+COUNTIF(H$24:H38,"&lt;&gt;")-SUM(M$24:M37),"")</f>
        <v/>
      </c>
      <c r="N38" s="6" t="str">
        <f>IF(MONTH(A38)&lt;&gt;MONTH(A39),COUNTIF(J$24:J38,"&lt;&gt;")-COUNTBLANK(J$24:J38)-SUM(N$24:N37),"")</f>
        <v/>
      </c>
    </row>
    <row r="39" spans="1:14" x14ac:dyDescent="0.25">
      <c r="A39" s="21">
        <f t="shared" si="6"/>
        <v>45897</v>
      </c>
      <c r="B39" s="16" t="str">
        <f t="shared" si="2"/>
        <v>Thursday</v>
      </c>
      <c r="C39" s="24"/>
      <c r="D39" s="24" t="s">
        <v>1</v>
      </c>
      <c r="E39" s="24"/>
      <c r="F39" s="24"/>
      <c r="G39" s="24"/>
      <c r="H39" s="24" t="s">
        <v>3</v>
      </c>
      <c r="I39" s="2" t="str">
        <f t="shared" si="3"/>
        <v xml:space="preserve">Planning &amp; Highways (Planning only), followed by </v>
      </c>
      <c r="J39" s="2" t="str">
        <f t="shared" si="4"/>
        <v>F&amp;GP</v>
      </c>
      <c r="K39" s="20" t="str" cm="1">
        <f t="array" ref="K39">IF(E39&lt;&gt;"",($A39-(_xlfn.XLOOKUP(TRUE,E$21:E38&lt;&gt;"",$A$21:$A38,,,-1)))/7,IF(F39&lt;&gt;"",($A39-(_xlfn.XLOOKUP(TRUE,F$21:F38&lt;&gt;"",$A$21:$A38,,,-1)))/7,IF(G39&lt;&gt;"",($A39-(_xlfn.XLOOKUP(TRUE,G$21:G38&lt;&gt;"",$A$21:$A38,,,-1)))/7,"")))</f>
        <v/>
      </c>
      <c r="L39" s="6" t="str">
        <f t="shared" si="5"/>
        <v>August</v>
      </c>
      <c r="M39" s="6">
        <f>IF(MONTH(A39)&lt;&gt;MONTH(A40),COUNTIF(C$24:F39,"&lt;&gt;")+COUNTIF(H$24:H39,"&lt;&gt;")-SUM(M$24:M38),"")</f>
        <v>3</v>
      </c>
      <c r="N39" s="6">
        <f>IF(MONTH(A39)&lt;&gt;MONTH(A40),COUNTIF(J$24:J39,"&lt;&gt;")-COUNTBLANK(J$24:J39)-SUM(N$24:N38),"")</f>
        <v>2</v>
      </c>
    </row>
    <row r="40" spans="1:14" x14ac:dyDescent="0.25">
      <c r="A40" s="4">
        <f t="shared" si="6"/>
        <v>45904</v>
      </c>
      <c r="B40" s="1" t="str">
        <f t="shared" si="2"/>
        <v>Thursday</v>
      </c>
      <c r="H40" s="2"/>
      <c r="I40" s="2" t="str">
        <f t="shared" si="3"/>
        <v/>
      </c>
      <c r="J40" s="2" t="str">
        <f t="shared" si="4"/>
        <v/>
      </c>
      <c r="K40" s="20" t="str" cm="1">
        <f t="array" ref="K40">IF(E40&lt;&gt;"",($A40-(_xlfn.XLOOKUP(TRUE,E$21:E39&lt;&gt;"",$A$21:$A39,,,-1)))/7,IF(F40&lt;&gt;"",($A40-(_xlfn.XLOOKUP(TRUE,F$21:F39&lt;&gt;"",$A$21:$A39,,,-1)))/7,IF(G40&lt;&gt;"",($A40-(_xlfn.XLOOKUP(TRUE,G$21:G39&lt;&gt;"",$A$21:$A39,,,-1)))/7,"")))</f>
        <v/>
      </c>
      <c r="L40" s="6" t="str">
        <f t="shared" si="5"/>
        <v/>
      </c>
      <c r="M40" s="6" t="str">
        <f>IF(MONTH(A40)&lt;&gt;MONTH(A41),COUNTIF(C$24:F40,"&lt;&gt;")+COUNTIF(H$24:H40,"&lt;&gt;")-SUM(M$24:M39),"")</f>
        <v/>
      </c>
      <c r="N40" s="6" t="str">
        <f>IF(MONTH(A40)&lt;&gt;MONTH(A41),COUNTIF(J$24:J40,"&lt;&gt;")-COUNTBLANK(J$24:J40)-SUM(N$24:N39),"")</f>
        <v/>
      </c>
    </row>
    <row r="41" spans="1:14" x14ac:dyDescent="0.25">
      <c r="A41" s="4">
        <f t="shared" si="6"/>
        <v>45911</v>
      </c>
      <c r="B41" s="1" t="str">
        <f t="shared" si="2"/>
        <v>Thursday</v>
      </c>
      <c r="C41" s="2" t="s">
        <v>0</v>
      </c>
      <c r="I41" s="2" t="str">
        <f t="shared" si="3"/>
        <v/>
      </c>
      <c r="J41" s="2" t="str">
        <f t="shared" si="4"/>
        <v>Full</v>
      </c>
      <c r="K41" s="20" t="str" cm="1">
        <f t="array" ref="K41">IF(E41&lt;&gt;"",($A41-(_xlfn.XLOOKUP(TRUE,E$21:E40&lt;&gt;"",$A$21:$A40,,,-1)))/7,IF(F41&lt;&gt;"",($A41-(_xlfn.XLOOKUP(TRUE,F$21:F40&lt;&gt;"",$A$21:$A40,,,-1)))/7,IF(G41&lt;&gt;"",($A41-(_xlfn.XLOOKUP(TRUE,G$21:G40&lt;&gt;"",$A$21:$A40,,,-1)))/7,"")))</f>
        <v/>
      </c>
      <c r="L41" s="6" t="str">
        <f t="shared" si="5"/>
        <v/>
      </c>
      <c r="M41" s="6" t="str">
        <f>IF(MONTH(A41)&lt;&gt;MONTH(A42),COUNTIF(C$24:F41,"&lt;&gt;")+COUNTIF(H$24:H41,"&lt;&gt;")-SUM(M$24:M40),"")</f>
        <v/>
      </c>
      <c r="N41" s="6" t="str">
        <f>IF(MONTH(A41)&lt;&gt;MONTH(A42),COUNTIF(J$24:J41,"&lt;&gt;")-COUNTBLANK(J$24:J41)-SUM(N$24:N40),"")</f>
        <v/>
      </c>
    </row>
    <row r="42" spans="1:14" x14ac:dyDescent="0.25">
      <c r="A42" s="4">
        <f t="shared" si="6"/>
        <v>45918</v>
      </c>
      <c r="B42" s="1" t="str">
        <f t="shared" si="2"/>
        <v>Thursday</v>
      </c>
      <c r="G42" s="2" t="s">
        <v>17</v>
      </c>
      <c r="H42" s="23" t="s">
        <v>3</v>
      </c>
      <c r="I42" s="2" t="str">
        <f t="shared" si="3"/>
        <v/>
      </c>
      <c r="J42" s="2" t="str">
        <f t="shared" si="4"/>
        <v>Planning &amp; Highways (Both)</v>
      </c>
      <c r="K42" s="20" cm="1">
        <f t="array" ref="K42">IF(E42&lt;&gt;"",($A42-(_xlfn.XLOOKUP(TRUE,E$21:E41&lt;&gt;"",$A$21:$A41,,,-1)))/7,IF(F42&lt;&gt;"",($A42-(_xlfn.XLOOKUP(TRUE,F$21:F41&lt;&gt;"",$A$21:$A41,,,-1)))/7,IF(G42&lt;&gt;"",($A42-(_xlfn.XLOOKUP(TRUE,G$21:G41&lt;&gt;"",$A$21:$A41,,,-1)))/7,"")))</f>
        <v>12</v>
      </c>
      <c r="L42" s="6" t="str">
        <f t="shared" si="5"/>
        <v/>
      </c>
      <c r="M42" s="6" t="str">
        <f>IF(MONTH(A42)&lt;&gt;MONTH(A43),COUNTIF(C$24:F42,"&lt;&gt;")+COUNTIF(H$24:H42,"&lt;&gt;")-SUM(M$24:M41),"")</f>
        <v/>
      </c>
      <c r="N42" s="6" t="str">
        <f>IF(MONTH(A42)&lt;&gt;MONTH(A43),COUNTIF(J$24:J42,"&lt;&gt;")-COUNTBLANK(J$24:J42)-SUM(N$24:N41),"")</f>
        <v/>
      </c>
    </row>
    <row r="43" spans="1:14" x14ac:dyDescent="0.25">
      <c r="A43" s="4">
        <f t="shared" si="6"/>
        <v>45925</v>
      </c>
      <c r="B43" s="1" t="str">
        <f t="shared" si="2"/>
        <v>Thursday</v>
      </c>
      <c r="I43" s="2" t="str">
        <f t="shared" si="3"/>
        <v/>
      </c>
      <c r="J43" s="2" t="str">
        <f t="shared" si="4"/>
        <v/>
      </c>
      <c r="K43" s="20" t="str" cm="1">
        <f t="array" ref="K43">IF(E43&lt;&gt;"",($A43-(_xlfn.XLOOKUP(TRUE,E$21:E42&lt;&gt;"",$A$21:$A42,,,-1)))/7,IF(F43&lt;&gt;"",($A43-(_xlfn.XLOOKUP(TRUE,F$21:F42&lt;&gt;"",$A$21:$A42,,,-1)))/7,IF(G43&lt;&gt;"",($A43-(_xlfn.XLOOKUP(TRUE,G$21:G42&lt;&gt;"",$A$21:$A42,,,-1)))/7,"")))</f>
        <v/>
      </c>
      <c r="L43" s="6" t="str">
        <f t="shared" si="5"/>
        <v>September</v>
      </c>
      <c r="M43" s="6">
        <f>IF(MONTH(A43)&lt;&gt;MONTH(A44),COUNTIF(C$24:F43,"&lt;&gt;")+COUNTIF(H$24:H43,"&lt;&gt;")-SUM(M$24:M42),"")</f>
        <v>2</v>
      </c>
      <c r="N43" s="6">
        <f>IF(MONTH(A43)&lt;&gt;MONTH(A44),COUNTIF(J$24:J43,"&lt;&gt;")-COUNTBLANK(J$24:J43)-SUM(N$24:N42),"")</f>
        <v>2</v>
      </c>
    </row>
    <row r="44" spans="1:14" x14ac:dyDescent="0.25">
      <c r="A44" s="4">
        <f t="shared" si="6"/>
        <v>45932</v>
      </c>
      <c r="B44" s="1" t="str">
        <f t="shared" si="2"/>
        <v>Thursday</v>
      </c>
      <c r="I44" s="2" t="str">
        <f t="shared" si="3"/>
        <v/>
      </c>
      <c r="J44" s="2" t="str">
        <f t="shared" si="4"/>
        <v/>
      </c>
      <c r="K44" s="20" t="str" cm="1">
        <f t="array" ref="K44">IF(E44&lt;&gt;"",($A44-(_xlfn.XLOOKUP(TRUE,E$21:E43&lt;&gt;"",$A$21:$A43,,,-1)))/7,IF(F44&lt;&gt;"",($A44-(_xlfn.XLOOKUP(TRUE,F$21:F43&lt;&gt;"",$A$21:$A43,,,-1)))/7,IF(G44&lt;&gt;"",($A44-(_xlfn.XLOOKUP(TRUE,G$21:G43&lt;&gt;"",$A$21:$A43,,,-1)))/7,"")))</f>
        <v/>
      </c>
      <c r="L44" s="6" t="str">
        <f t="shared" si="5"/>
        <v/>
      </c>
      <c r="M44" s="6" t="str">
        <f>IF(MONTH(A44)&lt;&gt;MONTH(A45),COUNTIF(C$24:F44,"&lt;&gt;")+COUNTIF(H$24:H44,"&lt;&gt;")-SUM(M$24:M43),"")</f>
        <v/>
      </c>
      <c r="N44" s="6" t="str">
        <f>IF(MONTH(A44)&lt;&gt;MONTH(A45),COUNTIF(J$24:J44,"&lt;&gt;")-COUNTBLANK(J$24:J44)-SUM(N$24:N43),"")</f>
        <v/>
      </c>
    </row>
    <row r="45" spans="1:14" x14ac:dyDescent="0.25">
      <c r="A45" s="4">
        <f t="shared" si="6"/>
        <v>45939</v>
      </c>
      <c r="B45" s="1" t="str">
        <f t="shared" si="2"/>
        <v>Thursday</v>
      </c>
      <c r="F45" s="2" t="s">
        <v>27</v>
      </c>
      <c r="H45" s="23" t="s">
        <v>3</v>
      </c>
      <c r="I45" s="2" t="str">
        <f t="shared" si="3"/>
        <v xml:space="preserve">Planning &amp; Highways (Planning only), followed by </v>
      </c>
      <c r="J45" s="2" t="str">
        <f t="shared" si="4"/>
        <v>Estate Management</v>
      </c>
      <c r="K45" s="20" cm="1">
        <f t="array" ref="K45">IF(E45&lt;&gt;"",($A45-(_xlfn.XLOOKUP(TRUE,E$21:E44&lt;&gt;"",$A$21:$A44,,,-1)))/7,IF(F45&lt;&gt;"",($A45-(_xlfn.XLOOKUP(TRUE,F$21:F44&lt;&gt;"",$A$21:$A44,,,-1)))/7,IF(G45&lt;&gt;"",($A45-(_xlfn.XLOOKUP(TRUE,G$21:G44&lt;&gt;"",$A$21:$A44,,,-1)))/7,"")))</f>
        <v>11</v>
      </c>
      <c r="L45" s="6" t="str">
        <f t="shared" si="5"/>
        <v/>
      </c>
      <c r="M45" s="6" t="str">
        <f>IF(MONTH(A45)&lt;&gt;MONTH(A46),COUNTIF(C$24:F45,"&lt;&gt;")+COUNTIF(H$24:H45,"&lt;&gt;")-SUM(M$24:M44),"")</f>
        <v/>
      </c>
      <c r="N45" s="6" t="str">
        <f>IF(MONTH(A45)&lt;&gt;MONTH(A46),COUNTIF(J$24:J45,"&lt;&gt;")-COUNTBLANK(J$24:J45)-SUM(N$24:N44),"")</f>
        <v/>
      </c>
    </row>
    <row r="46" spans="1:14" x14ac:dyDescent="0.25">
      <c r="A46" s="4">
        <f t="shared" si="6"/>
        <v>45946</v>
      </c>
      <c r="B46" s="1" t="str">
        <f t="shared" si="2"/>
        <v>Thursday</v>
      </c>
      <c r="E46" s="2" t="s">
        <v>2</v>
      </c>
      <c r="I46" s="2" t="str">
        <f t="shared" si="3"/>
        <v/>
      </c>
      <c r="J46" s="2" t="str">
        <f t="shared" si="4"/>
        <v>Community</v>
      </c>
      <c r="K46" s="20" cm="1">
        <f t="array" ref="K46">IF(E46&lt;&gt;"",($A46-(_xlfn.XLOOKUP(TRUE,E$21:E45&lt;&gt;"",$A$21:$A45,,,-1)))/7,IF(F46&lt;&gt;"",($A46-(_xlfn.XLOOKUP(TRUE,F$21:F45&lt;&gt;"",$A$21:$A45,,,-1)))/7,IF(G46&lt;&gt;"",($A46-(_xlfn.XLOOKUP(TRUE,G$21:G45&lt;&gt;"",$A$21:$A45,,,-1)))/7,"")))</f>
        <v>11</v>
      </c>
      <c r="L46" s="6" t="str">
        <f t="shared" si="5"/>
        <v/>
      </c>
      <c r="M46" s="6" t="str">
        <f>IF(MONTH(A46)&lt;&gt;MONTH(A47),COUNTIF(C$24:F46,"&lt;&gt;")+COUNTIF(H$24:H46,"&lt;&gt;")-SUM(M$24:M45),"")</f>
        <v/>
      </c>
      <c r="N46" s="6" t="str">
        <f>IF(MONTH(A46)&lt;&gt;MONTH(A47),COUNTIF(J$24:J46,"&lt;&gt;")-COUNTBLANK(J$24:J46)-SUM(N$24:N45),"")</f>
        <v/>
      </c>
    </row>
    <row r="47" spans="1:14" x14ac:dyDescent="0.25">
      <c r="A47" s="4">
        <f t="shared" si="6"/>
        <v>45953</v>
      </c>
      <c r="B47" s="1" t="str">
        <f t="shared" si="2"/>
        <v>Thursday</v>
      </c>
      <c r="I47" s="2" t="str">
        <f t="shared" si="3"/>
        <v/>
      </c>
      <c r="J47" s="2" t="str">
        <f t="shared" si="4"/>
        <v/>
      </c>
      <c r="K47" s="20" t="str" cm="1">
        <f t="array" ref="K47">IF(E47&lt;&gt;"",($A47-(_xlfn.XLOOKUP(TRUE,E$21:E46&lt;&gt;"",$A$21:$A46,,,-1)))/7,IF(F47&lt;&gt;"",($A47-(_xlfn.XLOOKUP(TRUE,F$21:F46&lt;&gt;"",$A$21:$A46,,,-1)))/7,IF(G47&lt;&gt;"",($A47-(_xlfn.XLOOKUP(TRUE,G$21:G46&lt;&gt;"",$A$21:$A46,,,-1)))/7,"")))</f>
        <v/>
      </c>
      <c r="L47" s="6" t="str">
        <f t="shared" si="5"/>
        <v/>
      </c>
      <c r="M47" s="6" t="str">
        <f>IF(MONTH(A47)&lt;&gt;MONTH(A48),COUNTIF(C$24:F47,"&lt;&gt;")+COUNTIF(H$24:H47,"&lt;&gt;")-SUM(M$24:M46),"")</f>
        <v/>
      </c>
      <c r="N47" s="6" t="str">
        <f>IF(MONTH(A47)&lt;&gt;MONTH(A48),COUNTIF(J$24:J47,"&lt;&gt;")-COUNTBLANK(J$24:J47)-SUM(N$24:N46),"")</f>
        <v/>
      </c>
    </row>
    <row r="48" spans="1:14" x14ac:dyDescent="0.25">
      <c r="A48" s="4">
        <f t="shared" si="6"/>
        <v>45960</v>
      </c>
      <c r="B48" s="1" t="str">
        <f t="shared" si="2"/>
        <v>Thursday</v>
      </c>
      <c r="D48" s="2" t="s">
        <v>1</v>
      </c>
      <c r="H48" s="23" t="s">
        <v>3</v>
      </c>
      <c r="I48" s="2" t="str">
        <f t="shared" si="3"/>
        <v xml:space="preserve">Planning &amp; Highways (Planning only), followed by </v>
      </c>
      <c r="J48" s="2" t="str">
        <f t="shared" si="4"/>
        <v>F&amp;GP</v>
      </c>
      <c r="K48" s="20" t="str" cm="1">
        <f t="array" ref="K48">IF(E48&lt;&gt;"",($A48-(_xlfn.XLOOKUP(TRUE,E$21:E47&lt;&gt;"",$A$21:$A47,,,-1)))/7,IF(F48&lt;&gt;"",($A48-(_xlfn.XLOOKUP(TRUE,F$21:F47&lt;&gt;"",$A$21:$A47,,,-1)))/7,IF(G48&lt;&gt;"",($A48-(_xlfn.XLOOKUP(TRUE,G$21:G47&lt;&gt;"",$A$21:$A47,,,-1)))/7,"")))</f>
        <v/>
      </c>
      <c r="L48" s="6" t="str">
        <f t="shared" si="5"/>
        <v>October</v>
      </c>
      <c r="M48" s="6">
        <f>IF(MONTH(A48)&lt;&gt;MONTH(A49),COUNTIF(C$24:F48,"&lt;&gt;")+COUNTIF(H$24:H48,"&lt;&gt;")-SUM(M$24:M47),"")</f>
        <v>5</v>
      </c>
      <c r="N48" s="6">
        <f>IF(MONTH(A48)&lt;&gt;MONTH(A49),COUNTIF(J$24:J48,"&lt;&gt;")-COUNTBLANK(J$24:J48)-SUM(N$24:N47),"")</f>
        <v>3</v>
      </c>
    </row>
    <row r="49" spans="1:14" x14ac:dyDescent="0.25">
      <c r="A49" s="4">
        <f t="shared" si="6"/>
        <v>45967</v>
      </c>
      <c r="B49" s="1" t="str">
        <f t="shared" si="2"/>
        <v>Thursday</v>
      </c>
      <c r="I49" s="2" t="str">
        <f t="shared" si="3"/>
        <v/>
      </c>
      <c r="J49" s="2" t="str">
        <f t="shared" si="4"/>
        <v/>
      </c>
      <c r="K49" s="20" t="str" cm="1">
        <f t="array" ref="K49">IF(E49&lt;&gt;"",($A49-(_xlfn.XLOOKUP(TRUE,E$21:E48&lt;&gt;"",$A$21:$A48,,,-1)))/7,IF(F49&lt;&gt;"",($A49-(_xlfn.XLOOKUP(TRUE,F$21:F48&lt;&gt;"",$A$21:$A48,,,-1)))/7,IF(G49&lt;&gt;"",($A49-(_xlfn.XLOOKUP(TRUE,G$21:G48&lt;&gt;"",$A$21:$A48,,,-1)))/7,"")))</f>
        <v/>
      </c>
      <c r="L49" s="6" t="str">
        <f t="shared" si="5"/>
        <v/>
      </c>
      <c r="M49" s="6" t="str">
        <f>IF(MONTH(A49)&lt;&gt;MONTH(A50),COUNTIF(C$24:F49,"&lt;&gt;")+COUNTIF(H$24:H49,"&lt;&gt;")-SUM(M$24:M48),"")</f>
        <v/>
      </c>
      <c r="N49" s="6" t="str">
        <f>IF(MONTH(A49)&lt;&gt;MONTH(A50),COUNTIF(J$24:J49,"&lt;&gt;")-COUNTBLANK(J$24:J49)-SUM(N$24:N48),"")</f>
        <v/>
      </c>
    </row>
    <row r="50" spans="1:14" x14ac:dyDescent="0.25">
      <c r="A50" s="4">
        <f t="shared" si="6"/>
        <v>45974</v>
      </c>
      <c r="B50" s="1" t="str">
        <f t="shared" si="2"/>
        <v>Thursday</v>
      </c>
      <c r="C50" s="2" t="s">
        <v>0</v>
      </c>
      <c r="I50" s="2" t="str">
        <f t="shared" si="3"/>
        <v/>
      </c>
      <c r="J50" s="2" t="str">
        <f t="shared" si="4"/>
        <v>Full</v>
      </c>
      <c r="K50" s="20" t="str" cm="1">
        <f t="array" ref="K50">IF(E50&lt;&gt;"",($A50-(_xlfn.XLOOKUP(TRUE,E$21:E49&lt;&gt;"",$A$21:$A49,,,-1)))/7,IF(F50&lt;&gt;"",($A50-(_xlfn.XLOOKUP(TRUE,F$21:F49&lt;&gt;"",$A$21:$A49,,,-1)))/7,IF(G50&lt;&gt;"",($A50-(_xlfn.XLOOKUP(TRUE,G$21:G49&lt;&gt;"",$A$21:$A49,,,-1)))/7,"")))</f>
        <v/>
      </c>
      <c r="L50" s="6" t="str">
        <f t="shared" si="5"/>
        <v/>
      </c>
      <c r="M50" s="6" t="str">
        <f>IF(MONTH(A50)&lt;&gt;MONTH(A51),COUNTIF(C$24:F50,"&lt;&gt;")+COUNTIF(H$24:H50,"&lt;&gt;")-SUM(M$24:M49),"")</f>
        <v/>
      </c>
      <c r="N50" s="6" t="str">
        <f>IF(MONTH(A50)&lt;&gt;MONTH(A51),COUNTIF(J$24:J50,"&lt;&gt;")-COUNTBLANK(J$24:J50)-SUM(N$24:N49),"")</f>
        <v/>
      </c>
    </row>
    <row r="51" spans="1:14" x14ac:dyDescent="0.25">
      <c r="A51" s="4">
        <f t="shared" si="6"/>
        <v>45981</v>
      </c>
      <c r="B51" s="1" t="str">
        <f t="shared" si="2"/>
        <v>Thursday</v>
      </c>
      <c r="H51" s="23" t="s">
        <v>3</v>
      </c>
      <c r="I51" s="2" t="str">
        <f t="shared" si="3"/>
        <v/>
      </c>
      <c r="J51" s="2" t="str">
        <f t="shared" si="4"/>
        <v>Planning &amp; Highways (Planning only)</v>
      </c>
      <c r="K51" s="20" t="str" cm="1">
        <f t="array" ref="K51">IF(E51&lt;&gt;"",($A51-(_xlfn.XLOOKUP(TRUE,E$21:E50&lt;&gt;"",$A$21:$A50,,,-1)))/7,IF(F51&lt;&gt;"",($A51-(_xlfn.XLOOKUP(TRUE,F$21:F50&lt;&gt;"",$A$21:$A50,,,-1)))/7,IF(G51&lt;&gt;"",($A51-(_xlfn.XLOOKUP(TRUE,G$21:G50&lt;&gt;"",$A$21:$A50,,,-1)))/7,"")))</f>
        <v/>
      </c>
      <c r="L51" s="6" t="str">
        <f t="shared" si="5"/>
        <v/>
      </c>
      <c r="M51" s="6" t="str">
        <f>IF(MONTH(A51)&lt;&gt;MONTH(A52),COUNTIF(C$24:F51,"&lt;&gt;")+COUNTIF(H$24:H51,"&lt;&gt;")-SUM(M$24:M50),"")</f>
        <v/>
      </c>
      <c r="N51" s="6" t="str">
        <f>IF(MONTH(A51)&lt;&gt;MONTH(A52),COUNTIF(J$24:J51,"&lt;&gt;")-COUNTBLANK(J$24:J51)-SUM(N$24:N50),"")</f>
        <v/>
      </c>
    </row>
    <row r="52" spans="1:14" x14ac:dyDescent="0.25">
      <c r="A52" s="4">
        <f t="shared" si="6"/>
        <v>45988</v>
      </c>
      <c r="B52" s="1" t="str">
        <f t="shared" si="2"/>
        <v>Thursday</v>
      </c>
      <c r="D52" s="2" t="s">
        <v>38</v>
      </c>
      <c r="I52" s="2" t="str">
        <f t="shared" si="3"/>
        <v/>
      </c>
      <c r="J52" s="2" t="str">
        <f t="shared" si="4"/>
        <v>F&amp;GP (Accounts)</v>
      </c>
      <c r="K52" s="20" t="str" cm="1">
        <f t="array" ref="K52">IF(E52&lt;&gt;"",($A52-(_xlfn.XLOOKUP(TRUE,E$21:E51&lt;&gt;"",$A$21:$A51,,,-1)))/7,IF(F52&lt;&gt;"",($A52-(_xlfn.XLOOKUP(TRUE,F$21:F51&lt;&gt;"",$A$21:$A51,,,-1)))/7,IF(G52&lt;&gt;"",($A52-(_xlfn.XLOOKUP(TRUE,G$21:G51&lt;&gt;"",$A$21:$A51,,,-1)))/7,"")))</f>
        <v/>
      </c>
      <c r="L52" s="6" t="str">
        <f t="shared" si="5"/>
        <v>November</v>
      </c>
      <c r="M52" s="6">
        <f>IF(MONTH(A52)&lt;&gt;MONTH(A53),COUNTIF(C$24:F52,"&lt;&gt;")+COUNTIF(H$24:H52,"&lt;&gt;")-SUM(M$24:M51),"")</f>
        <v>3</v>
      </c>
      <c r="N52" s="6">
        <f>IF(MONTH(A52)&lt;&gt;MONTH(A53),COUNTIF(J$24:J52,"&lt;&gt;")-COUNTBLANK(J$24:J52)-SUM(N$24:N51),"")</f>
        <v>3</v>
      </c>
    </row>
    <row r="53" spans="1:14" x14ac:dyDescent="0.25">
      <c r="A53" s="21">
        <f t="shared" si="6"/>
        <v>45995</v>
      </c>
      <c r="B53" s="16" t="str">
        <f t="shared" si="2"/>
        <v>Thursday</v>
      </c>
      <c r="C53" s="24"/>
      <c r="D53" s="24"/>
      <c r="E53" s="24"/>
      <c r="F53" s="24"/>
      <c r="G53" s="24"/>
      <c r="H53" s="24"/>
      <c r="I53" s="24" t="str">
        <f t="shared" si="3"/>
        <v/>
      </c>
      <c r="J53" s="24" t="str">
        <f t="shared" si="4"/>
        <v/>
      </c>
      <c r="K53" s="20" t="str" cm="1">
        <f t="array" ref="K53">IF(E53&lt;&gt;"",($A53-(_xlfn.XLOOKUP(TRUE,E$21:E52&lt;&gt;"",$A$21:$A52,,,-1)))/7,IF(F53&lt;&gt;"",($A53-(_xlfn.XLOOKUP(TRUE,F$21:F52&lt;&gt;"",$A$21:$A52,,,-1)))/7,IF(G53&lt;&gt;"",($A53-(_xlfn.XLOOKUP(TRUE,G$21:G52&lt;&gt;"",$A$21:$A52,,,-1)))/7,"")))</f>
        <v/>
      </c>
      <c r="L53" s="6" t="str">
        <f t="shared" si="5"/>
        <v/>
      </c>
      <c r="M53" s="6" t="str">
        <f>IF(MONTH(A53)&lt;&gt;MONTH(A54),COUNTIF(C$24:F53,"&lt;&gt;")+COUNTIF(H$24:H53,"&lt;&gt;")-SUM(M$24:M52),"")</f>
        <v/>
      </c>
      <c r="N53" s="6" t="str">
        <f>IF(MONTH(A53)&lt;&gt;MONTH(A54),COUNTIF(J$24:J53,"&lt;&gt;")-COUNTBLANK(J$24:J53)-SUM(N$24:N52),"")</f>
        <v/>
      </c>
    </row>
    <row r="54" spans="1:14" x14ac:dyDescent="0.25">
      <c r="A54" s="21">
        <f t="shared" si="6"/>
        <v>46002</v>
      </c>
      <c r="B54" s="16" t="str">
        <f t="shared" si="2"/>
        <v>Thursday</v>
      </c>
      <c r="C54" s="24"/>
      <c r="D54" s="24"/>
      <c r="E54" s="24"/>
      <c r="F54" s="24"/>
      <c r="G54" s="24" t="s">
        <v>17</v>
      </c>
      <c r="H54" s="24" t="s">
        <v>3</v>
      </c>
      <c r="I54" s="2" t="str">
        <f t="shared" si="3"/>
        <v/>
      </c>
      <c r="J54" s="2" t="str">
        <f t="shared" si="4"/>
        <v>Planning &amp; Highways (Both)</v>
      </c>
      <c r="K54" s="20" cm="1">
        <f t="array" ref="K54">IF(E54&lt;&gt;"",($A54-(_xlfn.XLOOKUP(TRUE,E$21:E53&lt;&gt;"",$A$21:$A53,,,-1)))/7,IF(F54&lt;&gt;"",($A54-(_xlfn.XLOOKUP(TRUE,F$21:F53&lt;&gt;"",$A$21:$A53,,,-1)))/7,IF(G54&lt;&gt;"",($A54-(_xlfn.XLOOKUP(TRUE,G$21:G53&lt;&gt;"",$A$21:$A53,,,-1)))/7,"")))</f>
        <v>12</v>
      </c>
      <c r="L54" s="6" t="str">
        <f t="shared" si="5"/>
        <v/>
      </c>
      <c r="M54" s="6" t="str">
        <f>IF(MONTH(A54)&lt;&gt;MONTH(A55),COUNTIF(C$24:F54,"&lt;&gt;")+COUNTIF(H$24:H54,"&lt;&gt;")-SUM(M$24:M53),"")</f>
        <v/>
      </c>
      <c r="N54" s="6" t="str">
        <f>IF(MONTH(A54)&lt;&gt;MONTH(A55),COUNTIF(J$24:J54,"&lt;&gt;")-COUNTBLANK(J$24:J54)-SUM(N$24:N53),"")</f>
        <v/>
      </c>
    </row>
    <row r="55" spans="1:14" x14ac:dyDescent="0.25">
      <c r="A55" s="21">
        <f t="shared" si="6"/>
        <v>46009</v>
      </c>
      <c r="B55" s="16" t="str">
        <f t="shared" ref="B55:B74" si="7">TEXT(A55,"dddd")</f>
        <v>Thursday</v>
      </c>
      <c r="C55" s="24"/>
      <c r="D55" s="24"/>
      <c r="E55" s="24"/>
      <c r="F55" s="24"/>
      <c r="G55" s="24"/>
      <c r="H55" s="24"/>
      <c r="I55" s="24" t="str">
        <f t="shared" ref="I55:I74" si="8">IF(OR(G55="Highways",AND(C55="",D55="",F55="",E55="")),"",IF(H55="","",IF(AND(H55="Planning",J55&lt;&gt;""),"Planning &amp; Highways (Planning only), followed by ","")))</f>
        <v/>
      </c>
      <c r="J55" s="24" t="str">
        <f t="shared" si="4"/>
        <v/>
      </c>
      <c r="K55" s="20" t="str" cm="1">
        <f t="array" ref="K55">IF(E55&lt;&gt;"",($A55-(_xlfn.XLOOKUP(TRUE,E$21:E54&lt;&gt;"",$A$21:$A54,,,-1)))/7,IF(F55&lt;&gt;"",($A55-(_xlfn.XLOOKUP(TRUE,F$21:F54&lt;&gt;"",$A$21:$A54,,,-1)))/7,IF(G55&lt;&gt;"",($A55-(_xlfn.XLOOKUP(TRUE,G$21:G54&lt;&gt;"",$A$21:$A54,,,-1)))/7,"")))</f>
        <v/>
      </c>
      <c r="L55" s="6" t="str">
        <f t="shared" si="5"/>
        <v/>
      </c>
      <c r="M55" s="6" t="str">
        <f>IF(MONTH(A55)&lt;&gt;MONTH(A56),COUNTIF(C$24:F55,"&lt;&gt;")+COUNTIF(H$24:H55,"&lt;&gt;")-SUM(M$24:M54),"")</f>
        <v/>
      </c>
      <c r="N55" s="6" t="str">
        <f>IF(MONTH(A55)&lt;&gt;MONTH(A56),COUNTIF(J$24:J55,"&lt;&gt;")-COUNTBLANK(J$24:J55)-SUM(N$24:N54),"")</f>
        <v/>
      </c>
    </row>
    <row r="56" spans="1:14" x14ac:dyDescent="0.25">
      <c r="A56" s="21">
        <f t="shared" si="6"/>
        <v>46016</v>
      </c>
      <c r="B56" s="16" t="str">
        <f t="shared" si="7"/>
        <v>Thursday</v>
      </c>
      <c r="C56" s="24"/>
      <c r="D56" s="24"/>
      <c r="E56" s="24"/>
      <c r="F56" s="24"/>
      <c r="G56" s="24"/>
      <c r="H56" s="24"/>
      <c r="I56" s="24" t="str">
        <f t="shared" si="8"/>
        <v/>
      </c>
      <c r="J56" s="24" t="str">
        <f t="shared" ref="J56:J74" si="9">IF(G56&lt;&gt;"","Planning &amp; Highways (Both)",IF(AND(H56&lt;&gt;"",C56="",D56="",F56="",E56=""),"Planning &amp; Highways (Planning only)",C56&amp;D56&amp;F56&amp;E56))</f>
        <v/>
      </c>
      <c r="K56" s="20" t="str" cm="1">
        <f t="array" ref="K56">IF(E56&lt;&gt;"",($A56-(_xlfn.XLOOKUP(TRUE,E$21:E55&lt;&gt;"",$A$21:$A55,,,-1)))/7,IF(F56&lt;&gt;"",($A56-(_xlfn.XLOOKUP(TRUE,F$21:F55&lt;&gt;"",$A$21:$A55,,,-1)))/7,IF(G56&lt;&gt;"",($A56-(_xlfn.XLOOKUP(TRUE,G$21:G55&lt;&gt;"",$A$21:$A55,,,-1)))/7,"")))</f>
        <v/>
      </c>
      <c r="L56" s="6" t="str">
        <f t="shared" ref="L56:L73" si="10">IF(MONTH(A56)&lt;&gt;MONTH(A57),TEXT(A56,"mmmm"),"")</f>
        <v>December</v>
      </c>
      <c r="M56" s="6">
        <f>IF(MONTH(A56)&lt;&gt;MONTH(A57),COUNTIF(C$24:F56,"&lt;&gt;")+COUNTIF(H$24:H56,"&lt;&gt;")-SUM(M$24:M55),"")</f>
        <v>1</v>
      </c>
      <c r="N56" s="6">
        <f>IF(MONTH(A56)&lt;&gt;MONTH(A57),COUNTIF(J$24:J56,"&lt;&gt;")-COUNTBLANK(J$24:J56)-SUM(N$24:N55),"")</f>
        <v>1</v>
      </c>
    </row>
    <row r="57" spans="1:14" x14ac:dyDescent="0.25">
      <c r="A57" s="4">
        <f t="shared" ref="A57:A74" si="11">A56+7</f>
        <v>46023</v>
      </c>
      <c r="B57" s="1" t="str">
        <f t="shared" si="7"/>
        <v>Thursday</v>
      </c>
      <c r="H57" s="2"/>
      <c r="I57" s="2" t="str">
        <f t="shared" si="8"/>
        <v/>
      </c>
      <c r="J57" s="2" t="str">
        <f t="shared" si="9"/>
        <v/>
      </c>
      <c r="K57" s="20" t="str" cm="1">
        <f t="array" ref="K57">IF(E57&lt;&gt;"",($A57-(_xlfn.XLOOKUP(TRUE,E$21:E56&lt;&gt;"",$A$21:$A56,,,-1)))/7,IF(F57&lt;&gt;"",($A57-(_xlfn.XLOOKUP(TRUE,F$21:F56&lt;&gt;"",$A$21:$A56,,,-1)))/7,IF(G57&lt;&gt;"",($A57-(_xlfn.XLOOKUP(TRUE,G$21:G56&lt;&gt;"",$A$21:$A56,,,-1)))/7,"")))</f>
        <v/>
      </c>
      <c r="L57" s="6" t="str">
        <f t="shared" si="10"/>
        <v/>
      </c>
      <c r="M57" s="6" t="str">
        <f>IF(MONTH(A57)&lt;&gt;MONTH(A58),COUNTIF(C$24:F57,"&lt;&gt;")+COUNTIF(H$24:H57,"&lt;&gt;")-SUM(M$24:M56),"")</f>
        <v/>
      </c>
      <c r="N57" s="6" t="str">
        <f>IF(MONTH(A57)&lt;&gt;MONTH(A58),COUNTIF(J$24:J57,"&lt;&gt;")-COUNTBLANK(J$24:J57)-SUM(N$24:N56),"")</f>
        <v/>
      </c>
    </row>
    <row r="58" spans="1:14" x14ac:dyDescent="0.25">
      <c r="A58" s="4">
        <f t="shared" si="11"/>
        <v>46030</v>
      </c>
      <c r="B58" s="1" t="str">
        <f t="shared" si="7"/>
        <v>Thursday</v>
      </c>
      <c r="D58" s="2" t="s">
        <v>1</v>
      </c>
      <c r="H58" s="23" t="s">
        <v>3</v>
      </c>
      <c r="I58" s="2" t="str">
        <f t="shared" si="8"/>
        <v xml:space="preserve">Planning &amp; Highways (Planning only), followed by </v>
      </c>
      <c r="J58" s="2" t="str">
        <f t="shared" si="9"/>
        <v>F&amp;GP</v>
      </c>
      <c r="K58" s="20" t="str" cm="1">
        <f t="array" ref="K58">IF(E58&lt;&gt;"",($A58-(_xlfn.XLOOKUP(TRUE,E$21:E57&lt;&gt;"",$A$21:$A57,,,-1)))/7,IF(F58&lt;&gt;"",($A58-(_xlfn.XLOOKUP(TRUE,F$21:F57&lt;&gt;"",$A$21:$A57,,,-1)))/7,IF(G58&lt;&gt;"",($A58-(_xlfn.XLOOKUP(TRUE,G$21:G57&lt;&gt;"",$A$21:$A57,,,-1)))/7,"")))</f>
        <v/>
      </c>
      <c r="L58" s="6" t="str">
        <f t="shared" si="10"/>
        <v/>
      </c>
      <c r="M58" s="6" t="str">
        <f>IF(MONTH(A58)&lt;&gt;MONTH(A59),COUNTIF(C$24:F58,"&lt;&gt;")+COUNTIF(H$24:H58,"&lt;&gt;")-SUM(M$24:M57),"")</f>
        <v/>
      </c>
      <c r="N58" s="6" t="str">
        <f>IF(MONTH(A58)&lt;&gt;MONTH(A59),COUNTIF(J$24:J58,"&lt;&gt;")-COUNTBLANK(J$24:J58)-SUM(N$24:N57),"")</f>
        <v/>
      </c>
    </row>
    <row r="59" spans="1:14" x14ac:dyDescent="0.25">
      <c r="A59" s="4">
        <f t="shared" si="11"/>
        <v>46037</v>
      </c>
      <c r="B59" s="1" t="str">
        <f t="shared" si="7"/>
        <v>Thursday</v>
      </c>
      <c r="C59" s="2" t="s">
        <v>0</v>
      </c>
      <c r="I59" s="2" t="str">
        <f t="shared" si="8"/>
        <v/>
      </c>
      <c r="J59" s="2" t="str">
        <f t="shared" si="9"/>
        <v>Full</v>
      </c>
      <c r="K59" s="20" t="str" cm="1">
        <f t="array" ref="K59">IF(E59&lt;&gt;"",($A59-(_xlfn.XLOOKUP(TRUE,E$21:E58&lt;&gt;"",$A$21:$A58,,,-1)))/7,IF(F59&lt;&gt;"",($A59-(_xlfn.XLOOKUP(TRUE,F$21:F58&lt;&gt;"",$A$21:$A58,,,-1)))/7,IF(G59&lt;&gt;"",($A59-(_xlfn.XLOOKUP(TRUE,G$21:G58&lt;&gt;"",$A$21:$A58,,,-1)))/7,"")))</f>
        <v/>
      </c>
      <c r="L59" s="6" t="str">
        <f t="shared" si="10"/>
        <v/>
      </c>
      <c r="M59" s="6" t="str">
        <f>IF(MONTH(A59)&lt;&gt;MONTH(A60),COUNTIF(C$24:F59,"&lt;&gt;")+COUNTIF(H$24:H59,"&lt;&gt;")-SUM(M$24:M58),"")</f>
        <v/>
      </c>
      <c r="N59" s="6" t="str">
        <f>IF(MONTH(A59)&lt;&gt;MONTH(A60),COUNTIF(J$24:J59,"&lt;&gt;")-COUNTBLANK(J$24:J59)-SUM(N$24:N58),"")</f>
        <v/>
      </c>
    </row>
    <row r="60" spans="1:14" x14ac:dyDescent="0.25">
      <c r="A60" s="4">
        <f t="shared" si="11"/>
        <v>46044</v>
      </c>
      <c r="B60" s="1" t="str">
        <f t="shared" si="7"/>
        <v>Thursday</v>
      </c>
      <c r="F60" s="2" t="s">
        <v>27</v>
      </c>
      <c r="I60" s="2" t="str">
        <f t="shared" si="8"/>
        <v/>
      </c>
      <c r="J60" s="2" t="str">
        <f t="shared" si="9"/>
        <v>Estate Management</v>
      </c>
      <c r="K60" s="20" cm="1">
        <f t="array" ref="K60">IF(E60&lt;&gt;"",($A60-(_xlfn.XLOOKUP(TRUE,E$21:E59&lt;&gt;"",$A$21:$A59,,,-1)))/7,IF(F60&lt;&gt;"",($A60-(_xlfn.XLOOKUP(TRUE,F$21:F59&lt;&gt;"",$A$21:$A59,,,-1)))/7,IF(G60&lt;&gt;"",($A60-(_xlfn.XLOOKUP(TRUE,G$21:G59&lt;&gt;"",$A$21:$A59,,,-1)))/7,"")))</f>
        <v>15</v>
      </c>
      <c r="L60" s="6" t="str">
        <f t="shared" si="10"/>
        <v/>
      </c>
      <c r="M60" s="6" t="str">
        <f>IF(MONTH(A60)&lt;&gt;MONTH(A61),COUNTIF(C$24:F60,"&lt;&gt;")+COUNTIF(H$24:H60,"&lt;&gt;")-SUM(M$24:M59),"")</f>
        <v/>
      </c>
      <c r="N60" s="6" t="str">
        <f>IF(MONTH(A60)&lt;&gt;MONTH(A61),COUNTIF(J$24:J60,"&lt;&gt;")-COUNTBLANK(J$24:J60)-SUM(N$24:N59),"")</f>
        <v/>
      </c>
    </row>
    <row r="61" spans="1:14" x14ac:dyDescent="0.25">
      <c r="A61" s="4">
        <f t="shared" si="11"/>
        <v>46051</v>
      </c>
      <c r="B61" s="1" t="str">
        <f t="shared" si="7"/>
        <v>Thursday</v>
      </c>
      <c r="E61" s="2" t="s">
        <v>2</v>
      </c>
      <c r="H61" s="23" t="s">
        <v>3</v>
      </c>
      <c r="I61" s="2" t="str">
        <f t="shared" si="8"/>
        <v xml:space="preserve">Planning &amp; Highways (Planning only), followed by </v>
      </c>
      <c r="J61" s="2" t="str">
        <f t="shared" si="9"/>
        <v>Community</v>
      </c>
      <c r="K61" s="20" cm="1">
        <f t="array" ref="K61">IF(E61&lt;&gt;"",($A61-(_xlfn.XLOOKUP(TRUE,E$21:E60&lt;&gt;"",$A$21:$A60,,,-1)))/7,IF(F61&lt;&gt;"",($A61-(_xlfn.XLOOKUP(TRUE,F$21:F60&lt;&gt;"",$A$21:$A60,,,-1)))/7,IF(G61&lt;&gt;"",($A61-(_xlfn.XLOOKUP(TRUE,G$21:G60&lt;&gt;"",$A$21:$A60,,,-1)))/7,"")))</f>
        <v>15</v>
      </c>
      <c r="L61" s="6" t="str">
        <f t="shared" si="10"/>
        <v>January</v>
      </c>
      <c r="M61" s="6">
        <f>IF(MONTH(A61)&lt;&gt;MONTH(A62),COUNTIF(C$24:F61,"&lt;&gt;")+COUNTIF(H$24:H61,"&lt;&gt;")-SUM(M$24:M60),"")</f>
        <v>6</v>
      </c>
      <c r="N61" s="6">
        <f>IF(MONTH(A61)&lt;&gt;MONTH(A62),COUNTIF(J$24:J61,"&lt;&gt;")-COUNTBLANK(J$24:J61)-SUM(N$24:N60),"")</f>
        <v>4</v>
      </c>
    </row>
    <row r="62" spans="1:14" x14ac:dyDescent="0.25">
      <c r="A62" s="4">
        <f t="shared" si="11"/>
        <v>46058</v>
      </c>
      <c r="B62" s="1" t="str">
        <f t="shared" si="7"/>
        <v>Thursday</v>
      </c>
      <c r="I62" s="2" t="str">
        <f t="shared" si="8"/>
        <v/>
      </c>
      <c r="J62" s="2" t="str">
        <f t="shared" si="9"/>
        <v/>
      </c>
      <c r="K62" s="20" t="str" cm="1">
        <f t="array" ref="K62">IF(E62&lt;&gt;"",($A62-(_xlfn.XLOOKUP(TRUE,E$21:E61&lt;&gt;"",$A$21:$A61,,,-1)))/7,IF(F62&lt;&gt;"",($A62-(_xlfn.XLOOKUP(TRUE,F$21:F61&lt;&gt;"",$A$21:$A61,,,-1)))/7,IF(G62&lt;&gt;"",($A62-(_xlfn.XLOOKUP(TRUE,G$21:G61&lt;&gt;"",$A$21:$A61,,,-1)))/7,"")))</f>
        <v/>
      </c>
      <c r="L62" s="6" t="str">
        <f t="shared" si="10"/>
        <v/>
      </c>
      <c r="M62" s="6" t="str">
        <f>IF(MONTH(A62)&lt;&gt;MONTH(A63),COUNTIF(C$24:F62,"&lt;&gt;")+COUNTIF(H$24:H62,"&lt;&gt;")-SUM(M$24:M61),"")</f>
        <v/>
      </c>
      <c r="N62" s="6" t="str">
        <f>IF(MONTH(A62)&lt;&gt;MONTH(A63),COUNTIF(J$24:J62,"&lt;&gt;")-COUNTBLANK(J$24:J62)-SUM(N$24:N61),"")</f>
        <v/>
      </c>
    </row>
    <row r="63" spans="1:14" x14ac:dyDescent="0.25">
      <c r="A63" s="4">
        <f t="shared" si="11"/>
        <v>46065</v>
      </c>
      <c r="B63" s="1" t="str">
        <f t="shared" si="7"/>
        <v>Thursday</v>
      </c>
      <c r="I63" s="2" t="str">
        <f t="shared" si="8"/>
        <v/>
      </c>
      <c r="J63" s="2" t="str">
        <f t="shared" si="9"/>
        <v/>
      </c>
      <c r="K63" s="20" t="str" cm="1">
        <f t="array" ref="K63">IF(E63&lt;&gt;"",($A63-(_xlfn.XLOOKUP(TRUE,E$21:E62&lt;&gt;"",$A$21:$A62,,,-1)))/7,IF(F63&lt;&gt;"",($A63-(_xlfn.XLOOKUP(TRUE,F$21:F62&lt;&gt;"",$A$21:$A62,,,-1)))/7,IF(G63&lt;&gt;"",($A63-(_xlfn.XLOOKUP(TRUE,G$21:G62&lt;&gt;"",$A$21:$A62,,,-1)))/7,"")))</f>
        <v/>
      </c>
      <c r="L63" s="6" t="str">
        <f t="shared" si="10"/>
        <v/>
      </c>
      <c r="M63" s="6" t="str">
        <f>IF(MONTH(A63)&lt;&gt;MONTH(A64),COUNTIF(C$24:F63,"&lt;&gt;")+COUNTIF(H$24:H63,"&lt;&gt;")-SUM(M$24:M62),"")</f>
        <v/>
      </c>
      <c r="N63" s="6" t="str">
        <f>IF(MONTH(A63)&lt;&gt;MONTH(A64),COUNTIF(J$24:J63,"&lt;&gt;")-COUNTBLANK(J$24:J63)-SUM(N$24:N62),"")</f>
        <v/>
      </c>
    </row>
    <row r="64" spans="1:14" x14ac:dyDescent="0.25">
      <c r="A64" s="4">
        <f t="shared" si="11"/>
        <v>46072</v>
      </c>
      <c r="B64" s="1" t="str">
        <f t="shared" si="7"/>
        <v>Thursday</v>
      </c>
      <c r="H64" s="23" t="s">
        <v>3</v>
      </c>
      <c r="I64" s="2" t="str">
        <f t="shared" si="8"/>
        <v/>
      </c>
      <c r="J64" s="2" t="str">
        <f t="shared" si="9"/>
        <v>Planning &amp; Highways (Planning only)</v>
      </c>
      <c r="K64" s="20" t="str" cm="1">
        <f t="array" ref="K64">IF(E64&lt;&gt;"",($A64-(_xlfn.XLOOKUP(TRUE,E$21:E63&lt;&gt;"",$A$21:$A63,,,-1)))/7,IF(F64&lt;&gt;"",($A64-(_xlfn.XLOOKUP(TRUE,F$21:F63&lt;&gt;"",$A$21:$A63,,,-1)))/7,IF(G64&lt;&gt;"",($A64-(_xlfn.XLOOKUP(TRUE,G$21:G63&lt;&gt;"",$A$21:$A63,,,-1)))/7,"")))</f>
        <v/>
      </c>
      <c r="L64" s="6" t="str">
        <f t="shared" si="10"/>
        <v/>
      </c>
      <c r="M64" s="6" t="str">
        <f>IF(MONTH(A64)&lt;&gt;MONTH(A65),COUNTIF(C$24:F64,"&lt;&gt;")+COUNTIF(H$24:H64,"&lt;&gt;")-SUM(M$24:M63),"")</f>
        <v/>
      </c>
      <c r="N64" s="6" t="str">
        <f>IF(MONTH(A64)&lt;&gt;MONTH(A65),COUNTIF(J$24:J64,"&lt;&gt;")-COUNTBLANK(J$24:J64)-SUM(N$24:N63),"")</f>
        <v/>
      </c>
    </row>
    <row r="65" spans="1:14" x14ac:dyDescent="0.25">
      <c r="A65" s="4">
        <f t="shared" si="11"/>
        <v>46079</v>
      </c>
      <c r="B65" s="1" t="str">
        <f t="shared" si="7"/>
        <v>Thursday</v>
      </c>
      <c r="D65" s="2" t="s">
        <v>1</v>
      </c>
      <c r="I65" s="2" t="str">
        <f t="shared" si="8"/>
        <v/>
      </c>
      <c r="J65" s="2" t="str">
        <f t="shared" si="9"/>
        <v>F&amp;GP</v>
      </c>
      <c r="K65" s="20" t="str" cm="1">
        <f t="array" ref="K65">IF(E65&lt;&gt;"",($A65-(_xlfn.XLOOKUP(TRUE,E$21:E64&lt;&gt;"",$A$21:$A64,,,-1)))/7,IF(F65&lt;&gt;"",($A65-(_xlfn.XLOOKUP(TRUE,F$21:F64&lt;&gt;"",$A$21:$A64,,,-1)))/7,IF(G65&lt;&gt;"",($A65-(_xlfn.XLOOKUP(TRUE,G$21:G64&lt;&gt;"",$A$21:$A64,,,-1)))/7,"")))</f>
        <v/>
      </c>
      <c r="L65" s="6" t="str">
        <f t="shared" si="10"/>
        <v>February</v>
      </c>
      <c r="M65" s="6">
        <f>IF(MONTH(A65)&lt;&gt;MONTH(A66),COUNTIF(C$24:F65,"&lt;&gt;")+COUNTIF(H$24:H65,"&lt;&gt;")-SUM(M$24:M64),"")</f>
        <v>2</v>
      </c>
      <c r="N65" s="6">
        <f>IF(MONTH(A65)&lt;&gt;MONTH(A66),COUNTIF(J$24:J65,"&lt;&gt;")-COUNTBLANK(J$24:J65)-SUM(N$24:N64),"")</f>
        <v>2</v>
      </c>
    </row>
    <row r="66" spans="1:14" x14ac:dyDescent="0.25">
      <c r="A66" s="4">
        <f t="shared" si="11"/>
        <v>46086</v>
      </c>
      <c r="B66" s="1" t="str">
        <f t="shared" si="7"/>
        <v>Thursday</v>
      </c>
      <c r="I66" s="2" t="str">
        <f t="shared" si="8"/>
        <v/>
      </c>
      <c r="J66" s="2" t="str">
        <f t="shared" si="9"/>
        <v/>
      </c>
      <c r="K66" s="20" t="str" cm="1">
        <f t="array" ref="K66">IF(E66&lt;&gt;"",($A66-(_xlfn.XLOOKUP(TRUE,E$21:E65&lt;&gt;"",$A$21:$A65,,,-1)))/7,IF(F66&lt;&gt;"",($A66-(_xlfn.XLOOKUP(TRUE,F$21:F65&lt;&gt;"",$A$21:$A65,,,-1)))/7,IF(G66&lt;&gt;"",($A66-(_xlfn.XLOOKUP(TRUE,G$21:G65&lt;&gt;"",$A$21:$A65,,,-1)))/7,"")))</f>
        <v/>
      </c>
      <c r="L66" s="6" t="str">
        <f t="shared" si="10"/>
        <v/>
      </c>
      <c r="M66" s="6" t="str">
        <f>IF(MONTH(A66)&lt;&gt;MONTH(A67),COUNTIF(C$24:F66,"&lt;&gt;")+COUNTIF(H$24:H66,"&lt;&gt;")-SUM(M$24:M65),"")</f>
        <v/>
      </c>
      <c r="N66" s="6" t="str">
        <f>IF(MONTH(A66)&lt;&gt;MONTH(A67),COUNTIF(J$24:J66,"&lt;&gt;")-COUNTBLANK(J$24:J66)-SUM(N$24:N65),"")</f>
        <v/>
      </c>
    </row>
    <row r="67" spans="1:14" x14ac:dyDescent="0.25">
      <c r="A67" s="4">
        <f t="shared" si="11"/>
        <v>46093</v>
      </c>
      <c r="B67" s="1" t="str">
        <f t="shared" si="7"/>
        <v>Thursday</v>
      </c>
      <c r="C67" s="2" t="s">
        <v>0</v>
      </c>
      <c r="H67" s="23" t="s">
        <v>3</v>
      </c>
      <c r="I67" s="2" t="str">
        <f t="shared" si="8"/>
        <v xml:space="preserve">Planning &amp; Highways (Planning only), followed by </v>
      </c>
      <c r="J67" s="2" t="str">
        <f t="shared" si="9"/>
        <v>Full</v>
      </c>
      <c r="K67" s="20" t="str" cm="1">
        <f t="array" ref="K67">IF(E67&lt;&gt;"",($A67-(_xlfn.XLOOKUP(TRUE,E$21:E66&lt;&gt;"",$A$21:$A66,,,-1)))/7,IF(F67&lt;&gt;"",($A67-(_xlfn.XLOOKUP(TRUE,F$21:F66&lt;&gt;"",$A$21:$A66,,,-1)))/7,IF(G67&lt;&gt;"",($A67-(_xlfn.XLOOKUP(TRUE,G$21:G66&lt;&gt;"",$A$21:$A66,,,-1)))/7,"")))</f>
        <v/>
      </c>
      <c r="L67" s="6" t="str">
        <f t="shared" si="10"/>
        <v/>
      </c>
      <c r="M67" s="6" t="str">
        <f>IF(MONTH(A67)&lt;&gt;MONTH(A68),COUNTIF(C$24:F67,"&lt;&gt;")+COUNTIF(H$24:H67,"&lt;&gt;")-SUM(M$24:M66),"")</f>
        <v/>
      </c>
      <c r="N67" s="6" t="str">
        <f>IF(MONTH(A67)&lt;&gt;MONTH(A68),COUNTIF(J$24:J67,"&lt;&gt;")-COUNTBLANK(J$24:J67)-SUM(N$24:N66),"")</f>
        <v/>
      </c>
    </row>
    <row r="68" spans="1:14" x14ac:dyDescent="0.25">
      <c r="A68" s="4">
        <f t="shared" si="11"/>
        <v>46100</v>
      </c>
      <c r="B68" s="1" t="str">
        <f t="shared" si="7"/>
        <v>Thursday</v>
      </c>
      <c r="I68" s="2" t="str">
        <f t="shared" si="8"/>
        <v/>
      </c>
      <c r="J68" s="2" t="str">
        <f t="shared" si="9"/>
        <v/>
      </c>
      <c r="K68" s="20" t="str" cm="1">
        <f t="array" ref="K68">IF(E68&lt;&gt;"",($A68-(_xlfn.XLOOKUP(TRUE,E$21:E67&lt;&gt;"",$A$21:$A67,,,-1)))/7,IF(F68&lt;&gt;"",($A68-(_xlfn.XLOOKUP(TRUE,F$21:F67&lt;&gt;"",$A$21:$A67,,,-1)))/7,IF(G68&lt;&gt;"",($A68-(_xlfn.XLOOKUP(TRUE,G$21:G67&lt;&gt;"",$A$21:$A67,,,-1)))/7,"")))</f>
        <v/>
      </c>
      <c r="L68" s="6" t="str">
        <f t="shared" si="10"/>
        <v/>
      </c>
      <c r="M68" s="6" t="str">
        <f>IF(MONTH(A68)&lt;&gt;MONTH(A69),COUNTIF(C$24:F68,"&lt;&gt;")+COUNTIF(H$24:H68,"&lt;&gt;")-SUM(M$24:M67),"")</f>
        <v/>
      </c>
      <c r="N68" s="6" t="str">
        <f>IF(MONTH(A68)&lt;&gt;MONTH(A69),COUNTIF(J$24:J68,"&lt;&gt;")-COUNTBLANK(J$24:J68)-SUM(N$24:N67),"")</f>
        <v/>
      </c>
    </row>
    <row r="69" spans="1:14" x14ac:dyDescent="0.25">
      <c r="A69" s="4">
        <f t="shared" si="11"/>
        <v>46107</v>
      </c>
      <c r="B69" s="1" t="str">
        <f t="shared" si="7"/>
        <v>Thursday</v>
      </c>
      <c r="I69" s="2" t="str">
        <f t="shared" si="8"/>
        <v/>
      </c>
      <c r="J69" s="2" t="str">
        <f t="shared" si="9"/>
        <v/>
      </c>
      <c r="K69" s="20" t="str" cm="1">
        <f t="array" ref="K69">IF(E69&lt;&gt;"",($A69-(_xlfn.XLOOKUP(TRUE,E$21:E68&lt;&gt;"",$A$21:$A68,,,-1)))/7,IF(F69&lt;&gt;"",($A69-(_xlfn.XLOOKUP(TRUE,F$21:F68&lt;&gt;"",$A$21:$A68,,,-1)))/7,IF(G69&lt;&gt;"",($A69-(_xlfn.XLOOKUP(TRUE,G$21:G68&lt;&gt;"",$A$21:$A68,,,-1)))/7,"")))</f>
        <v/>
      </c>
      <c r="L69" s="6" t="str">
        <f t="shared" si="10"/>
        <v>March</v>
      </c>
      <c r="M69" s="6">
        <f>IF(MONTH(A69)&lt;&gt;MONTH(A70),COUNTIF(C$24:F69,"&lt;&gt;")+COUNTIF(H$24:H69,"&lt;&gt;")-SUM(M$24:M68),"")</f>
        <v>2</v>
      </c>
      <c r="N69" s="6">
        <f>IF(MONTH(A69)&lt;&gt;MONTH(A70),COUNTIF(J$24:J69,"&lt;&gt;")-COUNTBLANK(J$24:J69)-SUM(N$24:N68),"")</f>
        <v>1</v>
      </c>
    </row>
    <row r="70" spans="1:14" x14ac:dyDescent="0.25">
      <c r="A70" s="4">
        <f t="shared" si="11"/>
        <v>46114</v>
      </c>
      <c r="B70" s="1" t="str">
        <f t="shared" si="7"/>
        <v>Thursday</v>
      </c>
      <c r="G70" s="2" t="s">
        <v>17</v>
      </c>
      <c r="H70" s="23" t="s">
        <v>3</v>
      </c>
      <c r="I70" s="2" t="str">
        <f t="shared" si="8"/>
        <v/>
      </c>
      <c r="J70" s="2" t="str">
        <f t="shared" si="9"/>
        <v>Planning &amp; Highways (Both)</v>
      </c>
      <c r="K70" s="20" cm="1">
        <f t="array" ref="K70">IF(E70&lt;&gt;"",($A70-(_xlfn.XLOOKUP(TRUE,E$21:E69&lt;&gt;"",$A$21:$A69,,,-1)))/7,IF(F70&lt;&gt;"",($A70-(_xlfn.XLOOKUP(TRUE,F$21:F69&lt;&gt;"",$A$21:$A69,,,-1)))/7,IF(G70&lt;&gt;"",($A70-(_xlfn.XLOOKUP(TRUE,G$21:G69&lt;&gt;"",$A$21:$A69,,,-1)))/7,"")))</f>
        <v>16</v>
      </c>
      <c r="L70" s="6" t="str">
        <f t="shared" si="10"/>
        <v/>
      </c>
      <c r="M70" s="6" t="str">
        <f>IF(MONTH(A70)&lt;&gt;MONTH(A71),COUNTIF(C$24:F70,"&lt;&gt;")+COUNTIF(H$24:H70,"&lt;&gt;")-SUM(M$24:M69),"")</f>
        <v/>
      </c>
      <c r="N70" s="6" t="str">
        <f>IF(MONTH(A70)&lt;&gt;MONTH(A71),COUNTIF(J$24:J70,"&lt;&gt;")-COUNTBLANK(J$24:J70)-SUM(N$24:N69),"")</f>
        <v/>
      </c>
    </row>
    <row r="71" spans="1:14" x14ac:dyDescent="0.25">
      <c r="A71" s="4">
        <f t="shared" si="11"/>
        <v>46121</v>
      </c>
      <c r="B71" s="1" t="str">
        <f t="shared" si="7"/>
        <v>Thursday</v>
      </c>
      <c r="I71" s="2" t="str">
        <f t="shared" si="8"/>
        <v/>
      </c>
      <c r="J71" s="2" t="str">
        <f t="shared" si="9"/>
        <v/>
      </c>
      <c r="K71" s="20" t="str" cm="1">
        <f t="array" ref="K71">IF(E71&lt;&gt;"",($A71-(_xlfn.XLOOKUP(TRUE,E$21:E70&lt;&gt;"",$A$21:$A70,,,-1)))/7,IF(F71&lt;&gt;"",($A71-(_xlfn.XLOOKUP(TRUE,F$21:F70&lt;&gt;"",$A$21:$A70,,,-1)))/7,IF(G71&lt;&gt;"",($A71-(_xlfn.XLOOKUP(TRUE,G$21:G70&lt;&gt;"",$A$21:$A70,,,-1)))/7,"")))</f>
        <v/>
      </c>
      <c r="L71" s="6" t="str">
        <f t="shared" si="10"/>
        <v/>
      </c>
      <c r="M71" s="6" t="str">
        <f>IF(MONTH(A71)&lt;&gt;MONTH(A72),COUNTIF(C$24:F71,"&lt;&gt;")+COUNTIF(H$24:H71,"&lt;&gt;")-SUM(M$24:M70),"")</f>
        <v/>
      </c>
      <c r="N71" s="6" t="str">
        <f>IF(MONTH(A71)&lt;&gt;MONTH(A72),COUNTIF(J$24:J71,"&lt;&gt;")-COUNTBLANK(J$24:J71)-SUM(N$24:N70),"")</f>
        <v/>
      </c>
    </row>
    <row r="72" spans="1:14" x14ac:dyDescent="0.25">
      <c r="A72" s="4">
        <f t="shared" si="11"/>
        <v>46128</v>
      </c>
      <c r="B72" s="1" t="str">
        <f t="shared" si="7"/>
        <v>Thursday</v>
      </c>
      <c r="F72" s="2" t="s">
        <v>27</v>
      </c>
      <c r="I72" s="2" t="str">
        <f t="shared" si="8"/>
        <v/>
      </c>
      <c r="J72" s="2" t="str">
        <f t="shared" si="9"/>
        <v>Estate Management</v>
      </c>
      <c r="K72" s="20" cm="1">
        <f t="array" ref="K72">IF(E72&lt;&gt;"",($A72-(_xlfn.XLOOKUP(TRUE,E$21:E71&lt;&gt;"",$A$21:$A71,,,-1)))/7,IF(F72&lt;&gt;"",($A72-(_xlfn.XLOOKUP(TRUE,F$21:F71&lt;&gt;"",$A$21:$A71,,,-1)))/7,IF(G72&lt;&gt;"",($A72-(_xlfn.XLOOKUP(TRUE,G$21:G71&lt;&gt;"",$A$21:$A71,,,-1)))/7,"")))</f>
        <v>12</v>
      </c>
      <c r="L72" s="6" t="str">
        <f t="shared" si="10"/>
        <v/>
      </c>
      <c r="M72" s="6" t="str">
        <f>IF(MONTH(A72)&lt;&gt;MONTH(A73),COUNTIF(C$24:F72,"&lt;&gt;")+COUNTIF(H$24:H72,"&lt;&gt;")-SUM(M$24:M71),"")</f>
        <v/>
      </c>
      <c r="N72" s="6" t="str">
        <f>IF(MONTH(A72)&lt;&gt;MONTH(A73),COUNTIF(J$24:J72,"&lt;&gt;")-COUNTBLANK(J$24:J72)-SUM(N$24:N71),"")</f>
        <v/>
      </c>
    </row>
    <row r="73" spans="1:14" x14ac:dyDescent="0.25">
      <c r="A73" s="4">
        <f t="shared" si="11"/>
        <v>46135</v>
      </c>
      <c r="B73" s="1" t="str">
        <f t="shared" si="7"/>
        <v>Thursday</v>
      </c>
      <c r="E73" s="2" t="s">
        <v>2</v>
      </c>
      <c r="H73" s="23" t="s">
        <v>3</v>
      </c>
      <c r="I73" s="2" t="str">
        <f t="shared" si="8"/>
        <v xml:space="preserve">Planning &amp; Highways (Planning only), followed by </v>
      </c>
      <c r="J73" s="2" t="str">
        <f t="shared" si="9"/>
        <v>Community</v>
      </c>
      <c r="K73" s="20" cm="1">
        <f t="array" ref="K73">IF(E73&lt;&gt;"",($A73-(_xlfn.XLOOKUP(TRUE,E$21:E72&lt;&gt;"",$A$21:$A72,,,-1)))/7,IF(F73&lt;&gt;"",($A73-(_xlfn.XLOOKUP(TRUE,F$21:F72&lt;&gt;"",$A$21:$A72,,,-1)))/7,IF(G73&lt;&gt;"",($A73-(_xlfn.XLOOKUP(TRUE,G$21:G72&lt;&gt;"",$A$21:$A72,,,-1)))/7,"")))</f>
        <v>12</v>
      </c>
      <c r="L73" s="6" t="str">
        <f t="shared" si="10"/>
        <v/>
      </c>
      <c r="M73" s="6" t="str">
        <f>IF(MONTH(A73)&lt;&gt;MONTH(A74),COUNTIF(C$24:F73,"&lt;&gt;")+COUNTIF(H$24:H73,"&lt;&gt;")-SUM(M$24:M72),"")</f>
        <v/>
      </c>
      <c r="N73" s="6" t="str">
        <f>IF(MONTH(A73)&lt;&gt;MONTH(A74),COUNTIF(J$24:J73,"&lt;&gt;")-COUNTBLANK(J$24:J73)-SUM(N$24:N72),"")</f>
        <v/>
      </c>
    </row>
    <row r="74" spans="1:14" x14ac:dyDescent="0.25">
      <c r="A74" s="4">
        <f t="shared" si="11"/>
        <v>46142</v>
      </c>
      <c r="B74" s="1" t="str">
        <f t="shared" si="7"/>
        <v>Thursday</v>
      </c>
      <c r="D74" s="2" t="s">
        <v>1</v>
      </c>
      <c r="I74" s="2" t="str">
        <f t="shared" si="8"/>
        <v/>
      </c>
      <c r="J74" s="2" t="str">
        <f t="shared" si="9"/>
        <v>F&amp;GP</v>
      </c>
      <c r="K74" s="20" t="str" cm="1">
        <f t="array" ref="K74">IF(E74&lt;&gt;"",($A74-(_xlfn.XLOOKUP(TRUE,E$21:E73&lt;&gt;"",$A$21:$A73,,,-1)))/7,IF(F74&lt;&gt;"",($A74-(_xlfn.XLOOKUP(TRUE,F$21:F73&lt;&gt;"",$A$21:$A73,,,-1)))/7,IF(G74&lt;&gt;"",($A74-(_xlfn.XLOOKUP(TRUE,G$21:G73&lt;&gt;"",$A$21:$A73,,,-1)))/7,"")))</f>
        <v/>
      </c>
      <c r="L74" s="6" t="str">
        <f>IF(MONTH(A74)&lt;&gt;MONTH(A75),TEXT(A74,"mmmm"),"")</f>
        <v>April</v>
      </c>
      <c r="M74" s="6">
        <f>IF(MONTH(A74)&lt;&gt;MONTH(A75),COUNTIF(C$24:F74,"&lt;&gt;")+COUNTIF(H$24:H74,"&lt;&gt;")-SUM(M$24:M73),"")</f>
        <v>5</v>
      </c>
      <c r="N74" s="6">
        <f>IF(MONTH(A74)&lt;&gt;MONTH(A75),COUNTIF(J$24:J74,"&lt;&gt;")-COUNTBLANK(J$24:J74)-SUM(N$24:N73),"")</f>
        <v>4</v>
      </c>
    </row>
    <row r="75" spans="1:14" x14ac:dyDescent="0.25">
      <c r="B75" s="1"/>
      <c r="I75" t="str">
        <f>IF(OR(G75="Highways",AND(C75="",D75="",F75="",E75="")),"",IF(H75="","",IF(AND(H75="Planning",J75&lt;&gt;""),"Planning &amp; Highways*, followed by ","")))</f>
        <v/>
      </c>
      <c r="J75" s="2" t="str">
        <f>IF(G75&lt;&gt;"","Planning &amp; Highways",IF(AND(H75&lt;&gt;"",C75="",D75="",F75="",E75=""),"Planning &amp; Highways*",C75&amp;D75&amp;F75&amp;E75))</f>
        <v/>
      </c>
      <c r="K75" s="6" t="str" cm="1">
        <f t="array" ref="K75">IF(E75&lt;&gt;"",($A75-(_xlfn.XLOOKUP(TRUE,E$21:E74&lt;&gt;"",$A$21:$A74,,,-1)))/7,IF(F75&lt;&gt;"",($A75-(_xlfn.XLOOKUP(TRUE,F$21:F74&lt;&gt;"",$A$21:$A74,,,-1)))/7,IF(G75&lt;&gt;"",($A75-(_xlfn.XLOOKUP(TRUE,G$21:G74&lt;&gt;"",$A$21:$A74,,,-1)))/7,"")))</f>
        <v/>
      </c>
    </row>
    <row r="76" spans="1:14" x14ac:dyDescent="0.25">
      <c r="A76" s="8" t="s">
        <v>7</v>
      </c>
      <c r="B76" s="1"/>
      <c r="I76" t="str">
        <f>IF(OR(G76="Highways",AND(C76="",D76="",F76="",E76="")),"",IF(H76="","",IF(AND(H76="Planning",J76&lt;&gt;""),"Planning &amp; Highways*, followed by ","")))</f>
        <v/>
      </c>
      <c r="J76" s="2" t="str">
        <f>IF(G76&lt;&gt;"","Planning &amp; Highways",IF(AND(H76&lt;&gt;"",C76="",D76="",F76="",E76=""),"Planning &amp; Highways*",C76&amp;D76&amp;F76&amp;E76))</f>
        <v/>
      </c>
      <c r="K76" s="6" t="str" cm="1">
        <f t="array" ref="K76">IF(E76&lt;&gt;"",($A76-(_xlfn.XLOOKUP(TRUE,E$21:E75&lt;&gt;"",$A$21:$A75,,,-1)))/7,IF(F76&lt;&gt;"",($A76-(_xlfn.XLOOKUP(TRUE,F$21:F75&lt;&gt;"",$A$21:$A75,,,-1)))/7,IF(G76&lt;&gt;"",($A76-(_xlfn.XLOOKUP(TRUE,G$21:G75&lt;&gt;"",$A$21:$A75,,,-1)))/7,"")))</f>
        <v/>
      </c>
      <c r="L76" s="5" t="s">
        <v>25</v>
      </c>
      <c r="M76" s="5" t="s">
        <v>23</v>
      </c>
      <c r="N76" s="25" t="s">
        <v>24</v>
      </c>
    </row>
    <row r="77" spans="1:14" x14ac:dyDescent="0.25">
      <c r="B77" s="1"/>
      <c r="I77" t="str">
        <f>IF(OR(G77="Highways",AND(C77="",D77="",F77="",E77="")),"",IF(H77="","",IF(AND(H77="Planning",J77&lt;&gt;""),"Planning &amp; Highways*, followed by ","")))</f>
        <v/>
      </c>
      <c r="J77" s="2" t="str">
        <f>IF(G77&lt;&gt;"","Planning &amp; Highways",IF(AND(H77&lt;&gt;"",C77="",D77="",F77="",E77=""),"Planning &amp; Highways*",C77&amp;D77&amp;F77&amp;E77))</f>
        <v/>
      </c>
      <c r="K77" s="6" t="str" cm="1">
        <f t="array" ref="K77">IF(E77&lt;&gt;"",($A77-(_xlfn.XLOOKUP(TRUE,E$21:E76&lt;&gt;"",$A$21:$A76,,,-1)))/7,IF(F77&lt;&gt;"",($A77-(_xlfn.XLOOKUP(TRUE,F$21:F76&lt;&gt;"",$A$21:$A76,,,-1)))/7,IF(G77&lt;&gt;"",($A77-(_xlfn.XLOOKUP(TRUE,G$21:G76&lt;&gt;"",$A$21:$A76,,,-1)))/7,"")))</f>
        <v/>
      </c>
      <c r="L77" s="5" t="s">
        <v>26</v>
      </c>
      <c r="M77" s="6">
        <f>SUM(M78:M130)</f>
        <v>40</v>
      </c>
      <c r="N77" s="6">
        <f>SUM(N78:N130)</f>
        <v>30</v>
      </c>
    </row>
    <row r="78" spans="1:14" x14ac:dyDescent="0.25">
      <c r="A78" s="4">
        <f>A74+7</f>
        <v>46149</v>
      </c>
      <c r="B78" s="1" t="str">
        <f t="shared" ref="B78:B109" si="12">TEXT(A78,"dddd")</f>
        <v>Thursday</v>
      </c>
      <c r="I78" s="2" t="str">
        <f t="shared" ref="I78:I109" si="13">IF(OR(G78="Highways",AND(C78="",D78="",F78="",E78="")),"",IF(H78="","",IF(AND(H78="Planning",J78&lt;&gt;""),"Planning &amp; Highways (Planning only), followed by ","")))</f>
        <v/>
      </c>
      <c r="J78" s="2" t="str">
        <f t="shared" ref="J78:J109" si="14">IF(G78&lt;&gt;"","Planning &amp; Highways (Both)",IF(AND(H78&lt;&gt;"",C78="",D78="",F78="",E78=""),"Planning &amp; Highways (Planning only)",C78&amp;D78&amp;F78&amp;E78))</f>
        <v/>
      </c>
      <c r="K78" s="6" t="str" cm="1">
        <f t="array" ref="K78">IF(E78&lt;&gt;"",($A78-(_xlfn.XLOOKUP(TRUE,E$21:E77&lt;&gt;"",$A$21:$A77,,,-1)))/7,IF(F78&lt;&gt;"",($A78-(_xlfn.XLOOKUP(TRUE,F$21:F77&lt;&gt;"",$A$21:$A77,,,-1)))/7,IF(G78&lt;&gt;"",($A78-(_xlfn.XLOOKUP(TRUE,G$21:G77&lt;&gt;"",$A$21:$A77,,,-1)))/7,"")))</f>
        <v/>
      </c>
      <c r="N78" s="6"/>
    </row>
    <row r="79" spans="1:14" x14ac:dyDescent="0.25">
      <c r="A79" s="4">
        <f t="shared" ref="A79:A110" si="15">A78+7</f>
        <v>46156</v>
      </c>
      <c r="B79" s="1" t="str">
        <f t="shared" si="12"/>
        <v>Thursday</v>
      </c>
      <c r="C79" s="2" t="s">
        <v>16</v>
      </c>
      <c r="H79" s="23" t="s">
        <v>3</v>
      </c>
      <c r="I79" s="2" t="str">
        <f t="shared" si="13"/>
        <v xml:space="preserve">Planning &amp; Highways (Planning only), followed by </v>
      </c>
      <c r="J79" s="2" t="str">
        <f t="shared" si="14"/>
        <v>Full (Annual)</v>
      </c>
      <c r="K79" s="6" t="str" cm="1">
        <f t="array" ref="K79">IF(E79&lt;&gt;"",($A79-(_xlfn.XLOOKUP(TRUE,E$21:E78&lt;&gt;"",$A$21:$A78,,,-1)))/7,IF(F79&lt;&gt;"",($A79-(_xlfn.XLOOKUP(TRUE,F$21:F78&lt;&gt;"",$A$21:$A78,,,-1)))/7,IF(G79&lt;&gt;"",($A79-(_xlfn.XLOOKUP(TRUE,G$21:G78&lt;&gt;"",$A$21:$A78,,,-1)))/7,"")))</f>
        <v/>
      </c>
      <c r="L79" s="6" t="str">
        <f t="shared" ref="L79:L110" si="16">IF(MONTH(A79)&lt;&gt;MONTH(A80),TEXT(A79,"mmmm"),"")</f>
        <v/>
      </c>
      <c r="M79" s="6" t="str">
        <f>IF(MONTH(A79)&lt;&gt;MONTH(A80),COUNTIF(C$78:F79,"&lt;&gt;")+COUNTIF(H$78:H79,"&lt;&gt;")-SUM(M$78:M78),"")</f>
        <v/>
      </c>
      <c r="N79" s="6" t="str">
        <f>IF(MONTH(A79)&lt;&gt;MONTH(A80),COUNTIF(J$78:J79,"&lt;&gt;")-COUNTBLANK(J$78:J79)-SUM(N$78:N78),"")</f>
        <v/>
      </c>
    </row>
    <row r="80" spans="1:14" x14ac:dyDescent="0.25">
      <c r="A80" s="4">
        <f t="shared" si="15"/>
        <v>46163</v>
      </c>
      <c r="B80" s="1" t="str">
        <f t="shared" si="12"/>
        <v>Thursday</v>
      </c>
      <c r="I80" s="2" t="str">
        <f t="shared" si="13"/>
        <v/>
      </c>
      <c r="J80" s="2" t="str">
        <f t="shared" si="14"/>
        <v/>
      </c>
      <c r="K80" s="6" t="str" cm="1">
        <f t="array" ref="K80">IF(E80&lt;&gt;"",($A80-(_xlfn.XLOOKUP(TRUE,E$21:E79&lt;&gt;"",$A$21:$A79,,,-1)))/7,IF(F80&lt;&gt;"",($A80-(_xlfn.XLOOKUP(TRUE,F$21:F79&lt;&gt;"",$A$21:$A79,,,-1)))/7,IF(G80&lt;&gt;"",($A80-(_xlfn.XLOOKUP(TRUE,G$21:G79&lt;&gt;"",$A$21:$A79,,,-1)))/7,"")))</f>
        <v/>
      </c>
      <c r="L80" s="6" t="str">
        <f t="shared" si="16"/>
        <v/>
      </c>
      <c r="M80" s="6" t="str">
        <f>IF(MONTH(A80)&lt;&gt;MONTH(A81),COUNTIF(C$78:F80,"&lt;&gt;")+COUNTIF(H$78:H80,"&lt;&gt;")-SUM(M$78:M79),"")</f>
        <v/>
      </c>
      <c r="N80" s="6" t="str">
        <f>IF(MONTH(A80)&lt;&gt;MONTH(A81),COUNTIF(J$78:J80,"&lt;&gt;")-COUNTBLANK(J$78:J80)-SUM(N$78:N79),"")</f>
        <v/>
      </c>
    </row>
    <row r="81" spans="1:14" x14ac:dyDescent="0.25">
      <c r="A81" s="4">
        <f t="shared" si="15"/>
        <v>46170</v>
      </c>
      <c r="B81" s="1" t="str">
        <f t="shared" si="12"/>
        <v>Thursday</v>
      </c>
      <c r="I81" s="2" t="str">
        <f t="shared" si="13"/>
        <v/>
      </c>
      <c r="J81" s="2" t="str">
        <f t="shared" si="14"/>
        <v/>
      </c>
      <c r="K81" s="6" t="str" cm="1">
        <f t="array" ref="K81">IF(E81&lt;&gt;"",($A81-(_xlfn.XLOOKUP(TRUE,E$21:E80&lt;&gt;"",$A$21:$A80,,,-1)))/7,IF(F81&lt;&gt;"",($A81-(_xlfn.XLOOKUP(TRUE,F$21:F80&lt;&gt;"",$A$21:$A80,,,-1)))/7,IF(G81&lt;&gt;"",($A81-(_xlfn.XLOOKUP(TRUE,G$21:G80&lt;&gt;"",$A$21:$A80,,,-1)))/7,"")))</f>
        <v/>
      </c>
      <c r="L81" s="6" t="str">
        <f t="shared" si="16"/>
        <v>May</v>
      </c>
      <c r="M81" s="6">
        <f>IF(MONTH(A81)&lt;&gt;MONTH(A82),COUNTIF(C$78:F81,"&lt;&gt;")+COUNTIF(H$78:H81,"&lt;&gt;")-SUM(M$78:M80),"")</f>
        <v>2</v>
      </c>
      <c r="N81" s="6">
        <f>IF(MONTH(A81)&lt;&gt;MONTH(A82),COUNTIF(J$78:J81,"&lt;&gt;")-COUNTBLANK(J$78:J81)-SUM(N$78:N80),"")</f>
        <v>1</v>
      </c>
    </row>
    <row r="82" spans="1:14" x14ac:dyDescent="0.25">
      <c r="A82" s="4">
        <f t="shared" si="15"/>
        <v>46177</v>
      </c>
      <c r="B82" s="1" t="str">
        <f t="shared" si="12"/>
        <v>Thursday</v>
      </c>
      <c r="D82" s="2" t="s">
        <v>1</v>
      </c>
      <c r="H82" s="23" t="s">
        <v>3</v>
      </c>
      <c r="I82" s="2" t="str">
        <f t="shared" si="13"/>
        <v xml:space="preserve">Planning &amp; Highways (Planning only), followed by </v>
      </c>
      <c r="J82" s="2" t="str">
        <f t="shared" si="14"/>
        <v>F&amp;GP</v>
      </c>
      <c r="K82" s="6" t="str" cm="1">
        <f t="array" ref="K82">IF(E82&lt;&gt;"",($A82-(_xlfn.XLOOKUP(TRUE,E$21:E81&lt;&gt;"",$A$21:$A81,,,-1)))/7,IF(F82&lt;&gt;"",($A82-(_xlfn.XLOOKUP(TRUE,F$21:F81&lt;&gt;"",$A$21:$A81,,,-1)))/7,IF(G82&lt;&gt;"",($A82-(_xlfn.XLOOKUP(TRUE,G$21:G81&lt;&gt;"",$A$21:$A81,,,-1)))/7,"")))</f>
        <v/>
      </c>
      <c r="L82" s="6" t="str">
        <f t="shared" si="16"/>
        <v/>
      </c>
      <c r="M82" s="6" t="str">
        <f>IF(MONTH(A82)&lt;&gt;MONTH(A83),COUNTIF(C$78:F82,"&lt;&gt;")+COUNTIF(H$78:H82,"&lt;&gt;")-SUM(M$78:M81),"")</f>
        <v/>
      </c>
      <c r="N82" s="6" t="str">
        <f>IF(MONTH(A82)&lt;&gt;MONTH(A83),COUNTIF(J$78:J82,"&lt;&gt;")-COUNTBLANK(J$78:J82)-SUM(N$78:N81),"")</f>
        <v/>
      </c>
    </row>
    <row r="83" spans="1:14" x14ac:dyDescent="0.25">
      <c r="A83" s="4">
        <f t="shared" si="15"/>
        <v>46184</v>
      </c>
      <c r="B83" s="1" t="str">
        <f t="shared" si="12"/>
        <v>Thursday</v>
      </c>
      <c r="C83" s="2" t="s">
        <v>22</v>
      </c>
      <c r="I83" s="2" t="str">
        <f t="shared" si="13"/>
        <v/>
      </c>
      <c r="J83" s="2" t="str">
        <f t="shared" si="14"/>
        <v>Full (Approval of Accounts)</v>
      </c>
      <c r="K83" s="6" t="str" cm="1">
        <f t="array" ref="K83">IF(E83&lt;&gt;"",($A83-(_xlfn.XLOOKUP(TRUE,E$21:E82&lt;&gt;"",$A$21:$A82,,,-1)))/7,IF(F83&lt;&gt;"",($A83-(_xlfn.XLOOKUP(TRUE,F$21:F82&lt;&gt;"",$A$21:$A82,,,-1)))/7,IF(G83&lt;&gt;"",($A83-(_xlfn.XLOOKUP(TRUE,G$21:G82&lt;&gt;"",$A$21:$A82,,,-1)))/7,"")))</f>
        <v/>
      </c>
      <c r="L83" s="6" t="str">
        <f t="shared" si="16"/>
        <v/>
      </c>
      <c r="M83" s="6" t="str">
        <f>IF(MONTH(A83)&lt;&gt;MONTH(A84),COUNTIF(C$78:F83,"&lt;&gt;")+COUNTIF(H$78:H83,"&lt;&gt;")-SUM(M$78:M82),"")</f>
        <v/>
      </c>
      <c r="N83" s="6" t="str">
        <f>IF(MONTH(A83)&lt;&gt;MONTH(A84),COUNTIF(J$78:J83,"&lt;&gt;")-COUNTBLANK(J$78:J83)-SUM(N$78:N82),"")</f>
        <v/>
      </c>
    </row>
    <row r="84" spans="1:14" x14ac:dyDescent="0.25">
      <c r="A84" s="4">
        <f t="shared" si="15"/>
        <v>46191</v>
      </c>
      <c r="B84" s="1" t="str">
        <f t="shared" si="12"/>
        <v>Thursday</v>
      </c>
      <c r="I84" s="2" t="str">
        <f t="shared" si="13"/>
        <v/>
      </c>
      <c r="J84" s="2" t="str">
        <f t="shared" si="14"/>
        <v/>
      </c>
      <c r="K84" s="6" t="str" cm="1">
        <f t="array" ref="K84">IF(E84&lt;&gt;"",($A84-(_xlfn.XLOOKUP(TRUE,E$21:E83&lt;&gt;"",$A$21:$A83,,,-1)))/7,IF(F84&lt;&gt;"",($A84-(_xlfn.XLOOKUP(TRUE,F$21:F83&lt;&gt;"",$A$21:$A83,,,-1)))/7,IF(G84&lt;&gt;"",($A84-(_xlfn.XLOOKUP(TRUE,G$21:G83&lt;&gt;"",$A$21:$A83,,,-1)))/7,"")))</f>
        <v/>
      </c>
      <c r="L84" s="6" t="str">
        <f t="shared" si="16"/>
        <v/>
      </c>
      <c r="M84" s="6" t="str">
        <f>IF(MONTH(A84)&lt;&gt;MONTH(A85),COUNTIF(C$78:F84,"&lt;&gt;")+COUNTIF(H$78:H84,"&lt;&gt;")-SUM(M$78:M83),"")</f>
        <v/>
      </c>
      <c r="N84" s="6" t="str">
        <f>IF(MONTH(A84)&lt;&gt;MONTH(A85),COUNTIF(J$78:J84,"&lt;&gt;")-COUNTBLANK(J$78:J84)-SUM(N$78:N83),"")</f>
        <v/>
      </c>
    </row>
    <row r="85" spans="1:14" x14ac:dyDescent="0.25">
      <c r="A85" s="4">
        <f t="shared" si="15"/>
        <v>46198</v>
      </c>
      <c r="B85" s="1" t="str">
        <f t="shared" si="12"/>
        <v>Thursday</v>
      </c>
      <c r="G85" s="2" t="s">
        <v>17</v>
      </c>
      <c r="H85" s="23" t="s">
        <v>3</v>
      </c>
      <c r="I85" s="2" t="str">
        <f t="shared" si="13"/>
        <v/>
      </c>
      <c r="J85" s="2" t="str">
        <f t="shared" si="14"/>
        <v>Planning &amp; Highways (Both)</v>
      </c>
      <c r="K85" s="6" cm="1">
        <f t="array" ref="K85">IF(E85&lt;&gt;"",($A85-(_xlfn.XLOOKUP(TRUE,E$21:E84&lt;&gt;"",$A$21:$A84,,,-1)))/7,IF(F85&lt;&gt;"",($A85-(_xlfn.XLOOKUP(TRUE,F$21:F84&lt;&gt;"",$A$21:$A84,,,-1)))/7,IF(G85&lt;&gt;"",($A85-(_xlfn.XLOOKUP(TRUE,G$21:G84&lt;&gt;"",$A$21:$A84,,,-1)))/7,"")))</f>
        <v>12</v>
      </c>
      <c r="L85" s="6" t="str">
        <f t="shared" si="16"/>
        <v>June</v>
      </c>
      <c r="M85" s="6">
        <f>IF(MONTH(A85)&lt;&gt;MONTH(A86),COUNTIF(C$78:F85,"&lt;&gt;")+COUNTIF(H$78:H85,"&lt;&gt;")-SUM(M$78:M84),"")</f>
        <v>4</v>
      </c>
      <c r="N85" s="6">
        <f>IF(MONTH(A85)&lt;&gt;MONTH(A86),COUNTIF(J$78:J85,"&lt;&gt;")-COUNTBLANK(J$78:J85)-SUM(N$78:N84),"")</f>
        <v>3</v>
      </c>
    </row>
    <row r="86" spans="1:14" x14ac:dyDescent="0.25">
      <c r="A86" s="4">
        <f t="shared" si="15"/>
        <v>46205</v>
      </c>
      <c r="B86" s="1" t="str">
        <f t="shared" si="12"/>
        <v>Thursday</v>
      </c>
      <c r="D86" s="2" t="s">
        <v>1</v>
      </c>
      <c r="I86" s="2" t="str">
        <f t="shared" si="13"/>
        <v/>
      </c>
      <c r="J86" s="2" t="str">
        <f t="shared" si="14"/>
        <v>F&amp;GP</v>
      </c>
      <c r="K86" s="6" t="str" cm="1">
        <f t="array" ref="K86">IF(E86&lt;&gt;"",($A86-(_xlfn.XLOOKUP(TRUE,E$21:E85&lt;&gt;"",$A$21:$A85,,,-1)))/7,IF(F86&lt;&gt;"",($A86-(_xlfn.XLOOKUP(TRUE,F$21:F85&lt;&gt;"",$A$21:$A85,,,-1)))/7,IF(G86&lt;&gt;"",($A86-(_xlfn.XLOOKUP(TRUE,G$21:G85&lt;&gt;"",$A$21:$A85,,,-1)))/7,"")))</f>
        <v/>
      </c>
      <c r="L86" s="6" t="str">
        <f t="shared" si="16"/>
        <v/>
      </c>
      <c r="M86" s="6" t="str">
        <f>IF(MONTH(A86)&lt;&gt;MONTH(A87),COUNTIF(C$78:F86,"&lt;&gt;")+COUNTIF(H$78:H86,"&lt;&gt;")-SUM(M$78:M85),"")</f>
        <v/>
      </c>
      <c r="N86" s="6" t="str">
        <f>IF(MONTH(A86)&lt;&gt;MONTH(A87),COUNTIF(J$78:J86,"&lt;&gt;")-COUNTBLANK(J$78:J86)-SUM(N$78:N85),"")</f>
        <v/>
      </c>
    </row>
    <row r="87" spans="1:14" x14ac:dyDescent="0.25">
      <c r="A87" s="4">
        <f t="shared" si="15"/>
        <v>46212</v>
      </c>
      <c r="B87" s="1" t="str">
        <f t="shared" si="12"/>
        <v>Thursday</v>
      </c>
      <c r="I87" s="2" t="str">
        <f t="shared" si="13"/>
        <v/>
      </c>
      <c r="J87" s="2" t="str">
        <f t="shared" si="14"/>
        <v/>
      </c>
      <c r="K87" s="6" t="str" cm="1">
        <f t="array" ref="K87">IF(E87&lt;&gt;"",($A87-(_xlfn.XLOOKUP(TRUE,E$21:E86&lt;&gt;"",$A$21:$A86,,,-1)))/7,IF(F87&lt;&gt;"",($A87-(_xlfn.XLOOKUP(TRUE,F$21:F86&lt;&gt;"",$A$21:$A86,,,-1)))/7,IF(G87&lt;&gt;"",($A87-(_xlfn.XLOOKUP(TRUE,G$21:G86&lt;&gt;"",$A$21:$A86,,,-1)))/7,"")))</f>
        <v/>
      </c>
      <c r="L87" s="6" t="str">
        <f t="shared" si="16"/>
        <v/>
      </c>
      <c r="M87" s="6" t="str">
        <f>IF(MONTH(A87)&lt;&gt;MONTH(A88),COUNTIF(C$78:F87,"&lt;&gt;")+COUNTIF(H$78:H87,"&lt;&gt;")-SUM(M$78:M86),"")</f>
        <v/>
      </c>
      <c r="N87" s="6" t="str">
        <f>IF(MONTH(A87)&lt;&gt;MONTH(A88),COUNTIF(J$78:J87,"&lt;&gt;")-COUNTBLANK(J$78:J87)-SUM(N$78:N86),"")</f>
        <v/>
      </c>
    </row>
    <row r="88" spans="1:14" x14ac:dyDescent="0.25">
      <c r="A88" s="4">
        <f t="shared" si="15"/>
        <v>46219</v>
      </c>
      <c r="B88" s="1" t="str">
        <f t="shared" si="12"/>
        <v>Thursday</v>
      </c>
      <c r="C88" s="2" t="s">
        <v>0</v>
      </c>
      <c r="H88" s="23" t="s">
        <v>3</v>
      </c>
      <c r="I88" s="2" t="str">
        <f t="shared" si="13"/>
        <v xml:space="preserve">Planning &amp; Highways (Planning only), followed by </v>
      </c>
      <c r="J88" s="2" t="str">
        <f t="shared" si="14"/>
        <v>Full</v>
      </c>
      <c r="K88" s="6" t="str" cm="1">
        <f t="array" ref="K88">IF(E88&lt;&gt;"",($A88-(_xlfn.XLOOKUP(TRUE,E$21:E87&lt;&gt;"",$A$21:$A87,,,-1)))/7,IF(F88&lt;&gt;"",($A88-(_xlfn.XLOOKUP(TRUE,F$21:F87&lt;&gt;"",$A$21:$A87,,,-1)))/7,IF(G88&lt;&gt;"",($A88-(_xlfn.XLOOKUP(TRUE,G$21:G87&lt;&gt;"",$A$21:$A87,,,-1)))/7,"")))</f>
        <v/>
      </c>
      <c r="L88" s="6" t="str">
        <f t="shared" si="16"/>
        <v/>
      </c>
      <c r="M88" s="6" t="str">
        <f>IF(MONTH(A88)&lt;&gt;MONTH(A89),COUNTIF(C$78:F88,"&lt;&gt;")+COUNTIF(H$78:H88,"&lt;&gt;")-SUM(M$78:M87),"")</f>
        <v/>
      </c>
      <c r="N88" s="6" t="str">
        <f>IF(MONTH(A88)&lt;&gt;MONTH(A89),COUNTIF(J$78:J88,"&lt;&gt;")-COUNTBLANK(J$78:J88)-SUM(N$78:N87),"")</f>
        <v/>
      </c>
    </row>
    <row r="89" spans="1:14" x14ac:dyDescent="0.25">
      <c r="A89" s="4">
        <f t="shared" si="15"/>
        <v>46226</v>
      </c>
      <c r="B89" s="1" t="str">
        <f t="shared" si="12"/>
        <v>Thursday</v>
      </c>
      <c r="F89" s="2" t="s">
        <v>27</v>
      </c>
      <c r="I89" s="2" t="str">
        <f t="shared" si="13"/>
        <v/>
      </c>
      <c r="J89" s="2" t="str">
        <f t="shared" si="14"/>
        <v>Estate Management</v>
      </c>
      <c r="K89" s="6" cm="1">
        <f t="array" ref="K89">IF(E89&lt;&gt;"",($A89-(_xlfn.XLOOKUP(TRUE,E$21:E88&lt;&gt;"",$A$21:$A88,,,-1)))/7,IF(F89&lt;&gt;"",($A89-(_xlfn.XLOOKUP(TRUE,F$21:F88&lt;&gt;"",$A$21:$A88,,,-1)))/7,IF(G89&lt;&gt;"",($A89-(_xlfn.XLOOKUP(TRUE,G$21:G88&lt;&gt;"",$A$21:$A88,,,-1)))/7,"")))</f>
        <v>14</v>
      </c>
      <c r="L89" s="6" t="str">
        <f t="shared" si="16"/>
        <v/>
      </c>
      <c r="M89" s="6" t="str">
        <f>IF(MONTH(A89)&lt;&gt;MONTH(A90),COUNTIF(C$78:F89,"&lt;&gt;")+COUNTIF(H$78:H89,"&lt;&gt;")-SUM(M$78:M88),"")</f>
        <v/>
      </c>
      <c r="N89" s="6" t="str">
        <f>IF(MONTH(A89)&lt;&gt;MONTH(A90),COUNTIF(J$78:J89,"&lt;&gt;")-COUNTBLANK(J$78:J89)-SUM(N$78:N88),"")</f>
        <v/>
      </c>
    </row>
    <row r="90" spans="1:14" x14ac:dyDescent="0.25">
      <c r="A90" s="4">
        <f t="shared" si="15"/>
        <v>46233</v>
      </c>
      <c r="B90" s="1" t="str">
        <f t="shared" si="12"/>
        <v>Thursday</v>
      </c>
      <c r="E90" s="2" t="s">
        <v>2</v>
      </c>
      <c r="I90" s="2" t="str">
        <f t="shared" si="13"/>
        <v/>
      </c>
      <c r="J90" s="2" t="str">
        <f t="shared" si="14"/>
        <v>Community</v>
      </c>
      <c r="K90" s="6" cm="1">
        <f t="array" ref="K90">IF(E90&lt;&gt;"",($A90-(_xlfn.XLOOKUP(TRUE,E$21:E89&lt;&gt;"",$A$21:$A89,,,-1)))/7,IF(F90&lt;&gt;"",($A90-(_xlfn.XLOOKUP(TRUE,F$21:F89&lt;&gt;"",$A$21:$A89,,,-1)))/7,IF(G90&lt;&gt;"",($A90-(_xlfn.XLOOKUP(TRUE,G$21:G89&lt;&gt;"",$A$21:$A89,,,-1)))/7,"")))</f>
        <v>14</v>
      </c>
      <c r="L90" s="6" t="str">
        <f t="shared" si="16"/>
        <v>July</v>
      </c>
      <c r="M90" s="6">
        <f>IF(MONTH(A90)&lt;&gt;MONTH(A91),COUNTIF(C$78:F90,"&lt;&gt;")+COUNTIF(H$78:H90,"&lt;&gt;")-SUM(M$78:M89),"")</f>
        <v>5</v>
      </c>
      <c r="N90" s="6">
        <f>IF(MONTH(A90)&lt;&gt;MONTH(A91),COUNTIF(J$78:J90,"&lt;&gt;")-COUNTBLANK(J$78:J90)-SUM(N$78:N89),"")</f>
        <v>4</v>
      </c>
    </row>
    <row r="91" spans="1:14" x14ac:dyDescent="0.25">
      <c r="A91" s="4">
        <f t="shared" si="15"/>
        <v>46240</v>
      </c>
      <c r="B91" s="1" t="str">
        <f t="shared" si="12"/>
        <v>Thursday</v>
      </c>
      <c r="H91" s="23" t="s">
        <v>3</v>
      </c>
      <c r="I91" s="2" t="str">
        <f t="shared" si="13"/>
        <v/>
      </c>
      <c r="J91" s="2" t="str">
        <f t="shared" si="14"/>
        <v>Planning &amp; Highways (Planning only)</v>
      </c>
      <c r="K91" s="6" t="str" cm="1">
        <f t="array" ref="K91">IF(E91&lt;&gt;"",($A91-(_xlfn.XLOOKUP(TRUE,E$21:E90&lt;&gt;"",$A$21:$A90,,,-1)))/7,IF(F91&lt;&gt;"",($A91-(_xlfn.XLOOKUP(TRUE,F$21:F90&lt;&gt;"",$A$21:$A90,,,-1)))/7,IF(G91&lt;&gt;"",($A91-(_xlfn.XLOOKUP(TRUE,G$21:G90&lt;&gt;"",$A$21:$A90,,,-1)))/7,"")))</f>
        <v/>
      </c>
      <c r="L91" s="6" t="str">
        <f t="shared" si="16"/>
        <v/>
      </c>
      <c r="M91" s="6" t="str">
        <f>IF(MONTH(A91)&lt;&gt;MONTH(A92),COUNTIF(C$78:F91,"&lt;&gt;")+COUNTIF(H$78:H91,"&lt;&gt;")-SUM(M$78:M90),"")</f>
        <v/>
      </c>
      <c r="N91" s="6" t="str">
        <f>IF(MONTH(A91)&lt;&gt;MONTH(A92),COUNTIF(J$78:J91,"&lt;&gt;")-COUNTBLANK(J$78:J91)-SUM(N$78:N90),"")</f>
        <v/>
      </c>
    </row>
    <row r="92" spans="1:14" x14ac:dyDescent="0.25">
      <c r="A92" s="4">
        <f t="shared" si="15"/>
        <v>46247</v>
      </c>
      <c r="B92" s="1" t="str">
        <f t="shared" si="12"/>
        <v>Thursday</v>
      </c>
      <c r="I92" s="2" t="str">
        <f t="shared" si="13"/>
        <v/>
      </c>
      <c r="J92" s="2" t="str">
        <f t="shared" si="14"/>
        <v/>
      </c>
      <c r="K92" s="6" t="str" cm="1">
        <f t="array" ref="K92">IF(E92&lt;&gt;"",($A92-(_xlfn.XLOOKUP(TRUE,E$21:E91&lt;&gt;"",$A$21:$A91,,,-1)))/7,IF(F92&lt;&gt;"",($A92-(_xlfn.XLOOKUP(TRUE,F$21:F91&lt;&gt;"",$A$21:$A91,,,-1)))/7,IF(G92&lt;&gt;"",($A92-(_xlfn.XLOOKUP(TRUE,G$21:G91&lt;&gt;"",$A$21:$A91,,,-1)))/7,"")))</f>
        <v/>
      </c>
      <c r="L92" s="6" t="str">
        <f t="shared" si="16"/>
        <v/>
      </c>
      <c r="M92" s="6" t="str">
        <f>IF(MONTH(A92)&lt;&gt;MONTH(A93),COUNTIF(C$78:F92,"&lt;&gt;")+COUNTIF(H$78:H92,"&lt;&gt;")-SUM(M$78:M91),"")</f>
        <v/>
      </c>
      <c r="N92" s="6" t="str">
        <f>IF(MONTH(A92)&lt;&gt;MONTH(A93),COUNTIF(J$78:J92,"&lt;&gt;")-COUNTBLANK(J$78:J92)-SUM(N$78:N91),"")</f>
        <v/>
      </c>
    </row>
    <row r="93" spans="1:14" x14ac:dyDescent="0.25">
      <c r="A93" s="4">
        <f t="shared" si="15"/>
        <v>46254</v>
      </c>
      <c r="B93" s="1" t="str">
        <f t="shared" si="12"/>
        <v>Thursday</v>
      </c>
      <c r="I93" s="2" t="str">
        <f t="shared" si="13"/>
        <v/>
      </c>
      <c r="J93" s="2" t="str">
        <f t="shared" si="14"/>
        <v/>
      </c>
      <c r="K93" s="6" t="str" cm="1">
        <f t="array" ref="K93">IF(E93&lt;&gt;"",($A93-(_xlfn.XLOOKUP(TRUE,E$21:E92&lt;&gt;"",$A$21:$A92,,,-1)))/7,IF(F93&lt;&gt;"",($A93-(_xlfn.XLOOKUP(TRUE,F$21:F92&lt;&gt;"",$A$21:$A92,,,-1)))/7,IF(G93&lt;&gt;"",($A93-(_xlfn.XLOOKUP(TRUE,G$21:G92&lt;&gt;"",$A$21:$A92,,,-1)))/7,"")))</f>
        <v/>
      </c>
      <c r="L93" s="6" t="str">
        <f t="shared" si="16"/>
        <v/>
      </c>
      <c r="M93" s="6" t="str">
        <f>IF(MONTH(A93)&lt;&gt;MONTH(A94),COUNTIF(C$78:F93,"&lt;&gt;")+COUNTIF(H$78:H93,"&lt;&gt;")-SUM(M$78:M92),"")</f>
        <v/>
      </c>
      <c r="N93" s="6" t="str">
        <f>IF(MONTH(A93)&lt;&gt;MONTH(A94),COUNTIF(J$78:J93,"&lt;&gt;")-COUNTBLANK(J$78:J93)-SUM(N$78:N92),"")</f>
        <v/>
      </c>
    </row>
    <row r="94" spans="1:14" x14ac:dyDescent="0.25">
      <c r="A94" s="4">
        <f t="shared" si="15"/>
        <v>46261</v>
      </c>
      <c r="B94" s="1" t="str">
        <f t="shared" si="12"/>
        <v>Thursday</v>
      </c>
      <c r="D94" s="2" t="s">
        <v>1</v>
      </c>
      <c r="H94" s="23" t="s">
        <v>3</v>
      </c>
      <c r="I94" s="2" t="str">
        <f t="shared" si="13"/>
        <v xml:space="preserve">Planning &amp; Highways (Planning only), followed by </v>
      </c>
      <c r="J94" s="2" t="str">
        <f t="shared" si="14"/>
        <v>F&amp;GP</v>
      </c>
      <c r="K94" s="6" t="str" cm="1">
        <f t="array" ref="K94">IF(E94&lt;&gt;"",($A94-(_xlfn.XLOOKUP(TRUE,E$21:E93&lt;&gt;"",$A$21:$A93,,,-1)))/7,IF(F94&lt;&gt;"",($A94-(_xlfn.XLOOKUP(TRUE,F$21:F93&lt;&gt;"",$A$21:$A93,,,-1)))/7,IF(G94&lt;&gt;"",($A94-(_xlfn.XLOOKUP(TRUE,G$21:G93&lt;&gt;"",$A$21:$A93,,,-1)))/7,"")))</f>
        <v/>
      </c>
      <c r="L94" s="6" t="str">
        <f t="shared" si="16"/>
        <v>August</v>
      </c>
      <c r="M94" s="6">
        <f>IF(MONTH(A94)&lt;&gt;MONTH(A95),COUNTIF(C$78:F94,"&lt;&gt;")+COUNTIF(H$78:H94,"&lt;&gt;")-SUM(M$78:M93),"")</f>
        <v>3</v>
      </c>
      <c r="N94" s="6">
        <f>IF(MONTH(A94)&lt;&gt;MONTH(A95),COUNTIF(J$78:J94,"&lt;&gt;")-COUNTBLANK(J$78:J94)-SUM(N$78:N93),"")</f>
        <v>2</v>
      </c>
    </row>
    <row r="95" spans="1:14" x14ac:dyDescent="0.25">
      <c r="A95" s="4">
        <f t="shared" si="15"/>
        <v>46268</v>
      </c>
      <c r="B95" s="1" t="str">
        <f t="shared" si="12"/>
        <v>Thursday</v>
      </c>
      <c r="I95" s="2" t="str">
        <f t="shared" si="13"/>
        <v/>
      </c>
      <c r="J95" s="2" t="str">
        <f t="shared" si="14"/>
        <v/>
      </c>
      <c r="K95" s="6" t="str" cm="1">
        <f t="array" ref="K95">IF(E95&lt;&gt;"",($A95-(_xlfn.XLOOKUP(TRUE,E$21:E94&lt;&gt;"",$A$21:$A94,,,-1)))/7,IF(F95&lt;&gt;"",($A95-(_xlfn.XLOOKUP(TRUE,F$21:F94&lt;&gt;"",$A$21:$A94,,,-1)))/7,IF(G95&lt;&gt;"",($A95-(_xlfn.XLOOKUP(TRUE,G$21:G94&lt;&gt;"",$A$21:$A94,,,-1)))/7,"")))</f>
        <v/>
      </c>
      <c r="L95" s="6" t="str">
        <f t="shared" si="16"/>
        <v/>
      </c>
      <c r="M95" s="6" t="str">
        <f>IF(MONTH(A95)&lt;&gt;MONTH(A96),COUNTIF(C$78:F95,"&lt;&gt;")+COUNTIF(H$78:H95,"&lt;&gt;")-SUM(M$78:M94),"")</f>
        <v/>
      </c>
      <c r="N95" s="6" t="str">
        <f>IF(MONTH(A95)&lt;&gt;MONTH(A96),COUNTIF(J$78:J95,"&lt;&gt;")-COUNTBLANK(J$78:J95)-SUM(N$78:N94),"")</f>
        <v/>
      </c>
    </row>
    <row r="96" spans="1:14" x14ac:dyDescent="0.25">
      <c r="A96" s="4">
        <f t="shared" si="15"/>
        <v>46275</v>
      </c>
      <c r="B96" s="1" t="str">
        <f t="shared" si="12"/>
        <v>Thursday</v>
      </c>
      <c r="C96" s="2" t="s">
        <v>0</v>
      </c>
      <c r="I96" s="2" t="str">
        <f t="shared" si="13"/>
        <v/>
      </c>
      <c r="J96" s="2" t="str">
        <f t="shared" si="14"/>
        <v>Full</v>
      </c>
      <c r="K96" s="6" t="str" cm="1">
        <f t="array" ref="K96">IF(E96&lt;&gt;"",($A96-(_xlfn.XLOOKUP(TRUE,E$21:E95&lt;&gt;"",$A$21:$A95,,,-1)))/7,IF(F96&lt;&gt;"",($A96-(_xlfn.XLOOKUP(TRUE,F$21:F95&lt;&gt;"",$A$21:$A95,,,-1)))/7,IF(G96&lt;&gt;"",($A96-(_xlfn.XLOOKUP(TRUE,G$21:G95&lt;&gt;"",$A$21:$A95,,,-1)))/7,"")))</f>
        <v/>
      </c>
      <c r="L96" s="6" t="str">
        <f t="shared" si="16"/>
        <v/>
      </c>
      <c r="M96" s="6" t="str">
        <f>IF(MONTH(A96)&lt;&gt;MONTH(A97),COUNTIF(C$78:F96,"&lt;&gt;")+COUNTIF(H$78:H96,"&lt;&gt;")-SUM(M$78:M95),"")</f>
        <v/>
      </c>
      <c r="N96" s="6" t="str">
        <f>IF(MONTH(A96)&lt;&gt;MONTH(A97),COUNTIF(J$78:J96,"&lt;&gt;")-COUNTBLANK(J$78:J96)-SUM(N$78:N95),"")</f>
        <v/>
      </c>
    </row>
    <row r="97" spans="1:14" x14ac:dyDescent="0.25">
      <c r="A97" s="4">
        <f t="shared" si="15"/>
        <v>46282</v>
      </c>
      <c r="B97" s="1" t="str">
        <f t="shared" si="12"/>
        <v>Thursday</v>
      </c>
      <c r="G97" s="2" t="s">
        <v>17</v>
      </c>
      <c r="H97" s="23" t="s">
        <v>3</v>
      </c>
      <c r="I97" s="2" t="str">
        <f t="shared" si="13"/>
        <v/>
      </c>
      <c r="J97" s="2" t="str">
        <f t="shared" si="14"/>
        <v>Planning &amp; Highways (Both)</v>
      </c>
      <c r="K97" s="6" cm="1">
        <f t="array" ref="K97">IF(E97&lt;&gt;"",($A97-(_xlfn.XLOOKUP(TRUE,E$21:E96&lt;&gt;"",$A$21:$A96,,,-1)))/7,IF(F97&lt;&gt;"",($A97-(_xlfn.XLOOKUP(TRUE,F$21:F96&lt;&gt;"",$A$21:$A96,,,-1)))/7,IF(G97&lt;&gt;"",($A97-(_xlfn.XLOOKUP(TRUE,G$21:G96&lt;&gt;"",$A$21:$A96,,,-1)))/7,"")))</f>
        <v>12</v>
      </c>
      <c r="L97" s="6" t="str">
        <f t="shared" si="16"/>
        <v/>
      </c>
      <c r="M97" s="6" t="str">
        <f>IF(MONTH(A97)&lt;&gt;MONTH(A98),COUNTIF(C$78:F97,"&lt;&gt;")+COUNTIF(H$78:H97,"&lt;&gt;")-SUM(M$78:M96),"")</f>
        <v/>
      </c>
      <c r="N97" s="6" t="str">
        <f>IF(MONTH(A97)&lt;&gt;MONTH(A98),COUNTIF(J$78:J97,"&lt;&gt;")-COUNTBLANK(J$78:J97)-SUM(N$78:N96),"")</f>
        <v/>
      </c>
    </row>
    <row r="98" spans="1:14" x14ac:dyDescent="0.25">
      <c r="A98" s="4">
        <f t="shared" si="15"/>
        <v>46289</v>
      </c>
      <c r="B98" s="1" t="str">
        <f t="shared" si="12"/>
        <v>Thursday</v>
      </c>
      <c r="I98" s="2" t="str">
        <f t="shared" si="13"/>
        <v/>
      </c>
      <c r="J98" s="2" t="str">
        <f t="shared" si="14"/>
        <v/>
      </c>
      <c r="K98" s="6" t="str" cm="1">
        <f t="array" ref="K98">IF(E98&lt;&gt;"",($A98-(_xlfn.XLOOKUP(TRUE,E$21:E97&lt;&gt;"",$A$21:$A97,,,-1)))/7,IF(F98&lt;&gt;"",($A98-(_xlfn.XLOOKUP(TRUE,F$21:F97&lt;&gt;"",$A$21:$A97,,,-1)))/7,IF(G98&lt;&gt;"",($A98-(_xlfn.XLOOKUP(TRUE,G$21:G97&lt;&gt;"",$A$21:$A97,,,-1)))/7,"")))</f>
        <v/>
      </c>
      <c r="L98" s="6" t="str">
        <f t="shared" si="16"/>
        <v>September</v>
      </c>
      <c r="M98" s="6">
        <f>IF(MONTH(A98)&lt;&gt;MONTH(A99),COUNTIF(C$78:F98,"&lt;&gt;")+COUNTIF(H$78:H98,"&lt;&gt;")-SUM(M$78:M97),"")</f>
        <v>2</v>
      </c>
      <c r="N98" s="6">
        <f>IF(MONTH(A98)&lt;&gt;MONTH(A99),COUNTIF(J$78:J98,"&lt;&gt;")-COUNTBLANK(J$78:J98)-SUM(N$78:N97),"")</f>
        <v>2</v>
      </c>
    </row>
    <row r="99" spans="1:14" x14ac:dyDescent="0.25">
      <c r="A99" s="4">
        <f t="shared" si="15"/>
        <v>46296</v>
      </c>
      <c r="B99" s="1" t="str">
        <f t="shared" si="12"/>
        <v>Thursday</v>
      </c>
      <c r="I99" s="2" t="str">
        <f t="shared" si="13"/>
        <v/>
      </c>
      <c r="J99" s="2" t="str">
        <f t="shared" si="14"/>
        <v/>
      </c>
      <c r="K99" s="6" t="str" cm="1">
        <f t="array" ref="K99">IF(E99&lt;&gt;"",($A99-(_xlfn.XLOOKUP(TRUE,E$21:E98&lt;&gt;"",$A$21:$A98,,,-1)))/7,IF(F99&lt;&gt;"",($A99-(_xlfn.XLOOKUP(TRUE,F$21:F98&lt;&gt;"",$A$21:$A98,,,-1)))/7,IF(G99&lt;&gt;"",($A99-(_xlfn.XLOOKUP(TRUE,G$21:G98&lt;&gt;"",$A$21:$A98,,,-1)))/7,"")))</f>
        <v/>
      </c>
      <c r="L99" s="6" t="str">
        <f t="shared" si="16"/>
        <v/>
      </c>
      <c r="M99" s="6" t="str">
        <f>IF(MONTH(A99)&lt;&gt;MONTH(A100),COUNTIF(C$78:F99,"&lt;&gt;")+COUNTIF(H$78:H99,"&lt;&gt;")-SUM(M$78:M98),"")</f>
        <v/>
      </c>
      <c r="N99" s="6" t="str">
        <f>IF(MONTH(A99)&lt;&gt;MONTH(A100),COUNTIF(J$78:J99,"&lt;&gt;")-COUNTBLANK(J$78:J99)-SUM(N$78:N98),"")</f>
        <v/>
      </c>
    </row>
    <row r="100" spans="1:14" x14ac:dyDescent="0.25">
      <c r="A100" s="4">
        <f t="shared" si="15"/>
        <v>46303</v>
      </c>
      <c r="B100" s="1" t="str">
        <f t="shared" si="12"/>
        <v>Thursday</v>
      </c>
      <c r="F100" s="2" t="s">
        <v>27</v>
      </c>
      <c r="H100" s="23" t="s">
        <v>3</v>
      </c>
      <c r="I100" s="2" t="str">
        <f t="shared" si="13"/>
        <v xml:space="preserve">Planning &amp; Highways (Planning only), followed by </v>
      </c>
      <c r="J100" s="2" t="str">
        <f t="shared" si="14"/>
        <v>Estate Management</v>
      </c>
      <c r="K100" s="6" cm="1">
        <f t="array" ref="K100">IF(E100&lt;&gt;"",($A100-(_xlfn.XLOOKUP(TRUE,E$21:E99&lt;&gt;"",$A$21:$A99,,,-1)))/7,IF(F100&lt;&gt;"",($A100-(_xlfn.XLOOKUP(TRUE,F$21:F99&lt;&gt;"",$A$21:$A99,,,-1)))/7,IF(G100&lt;&gt;"",($A100-(_xlfn.XLOOKUP(TRUE,G$21:G99&lt;&gt;"",$A$21:$A99,,,-1)))/7,"")))</f>
        <v>11</v>
      </c>
      <c r="L100" s="6" t="str">
        <f t="shared" si="16"/>
        <v/>
      </c>
      <c r="M100" s="6" t="str">
        <f>IF(MONTH(A100)&lt;&gt;MONTH(A101),COUNTIF(C$78:F100,"&lt;&gt;")+COUNTIF(H$78:H100,"&lt;&gt;")-SUM(M$78:M99),"")</f>
        <v/>
      </c>
      <c r="N100" s="6" t="str">
        <f>IF(MONTH(A100)&lt;&gt;MONTH(A101),COUNTIF(J$78:J100,"&lt;&gt;")-COUNTBLANK(J$78:J100)-SUM(N$78:N99),"")</f>
        <v/>
      </c>
    </row>
    <row r="101" spans="1:14" x14ac:dyDescent="0.25">
      <c r="A101" s="4">
        <f t="shared" si="15"/>
        <v>46310</v>
      </c>
      <c r="B101" s="1" t="str">
        <f t="shared" si="12"/>
        <v>Thursday</v>
      </c>
      <c r="E101" s="2" t="s">
        <v>2</v>
      </c>
      <c r="I101" s="2" t="str">
        <f t="shared" si="13"/>
        <v/>
      </c>
      <c r="J101" s="2" t="str">
        <f t="shared" si="14"/>
        <v>Community</v>
      </c>
      <c r="K101" s="6" cm="1">
        <f t="array" ref="K101">IF(E101&lt;&gt;"",($A101-(_xlfn.XLOOKUP(TRUE,E$21:E100&lt;&gt;"",$A$21:$A100,,,-1)))/7,IF(F101&lt;&gt;"",($A101-(_xlfn.XLOOKUP(TRUE,F$21:F100&lt;&gt;"",$A$21:$A100,,,-1)))/7,IF(G101&lt;&gt;"",($A101-(_xlfn.XLOOKUP(TRUE,G$21:G100&lt;&gt;"",$A$21:$A100,,,-1)))/7,"")))</f>
        <v>11</v>
      </c>
      <c r="L101" s="6" t="str">
        <f t="shared" si="16"/>
        <v/>
      </c>
      <c r="M101" s="6" t="str">
        <f>IF(MONTH(A101)&lt;&gt;MONTH(A102),COUNTIF(C$78:F101,"&lt;&gt;")+COUNTIF(H$78:H101,"&lt;&gt;")-SUM(M$78:M100),"")</f>
        <v/>
      </c>
      <c r="N101" s="6" t="str">
        <f>IF(MONTH(A101)&lt;&gt;MONTH(A102),COUNTIF(J$78:J101,"&lt;&gt;")-COUNTBLANK(J$78:J101)-SUM(N$78:N100),"")</f>
        <v/>
      </c>
    </row>
    <row r="102" spans="1:14" x14ac:dyDescent="0.25">
      <c r="A102" s="4">
        <f t="shared" si="15"/>
        <v>46317</v>
      </c>
      <c r="B102" s="1" t="str">
        <f t="shared" si="12"/>
        <v>Thursday</v>
      </c>
      <c r="I102" s="2" t="str">
        <f t="shared" si="13"/>
        <v/>
      </c>
      <c r="J102" s="2" t="str">
        <f t="shared" si="14"/>
        <v/>
      </c>
      <c r="K102" s="6" t="str" cm="1">
        <f t="array" ref="K102">IF(E102&lt;&gt;"",($A102-(_xlfn.XLOOKUP(TRUE,E$21:E101&lt;&gt;"",$A$21:$A101,,,-1)))/7,IF(F102&lt;&gt;"",($A102-(_xlfn.XLOOKUP(TRUE,F$21:F101&lt;&gt;"",$A$21:$A101,,,-1)))/7,IF(G102&lt;&gt;"",($A102-(_xlfn.XLOOKUP(TRUE,G$21:G101&lt;&gt;"",$A$21:$A101,,,-1)))/7,"")))</f>
        <v/>
      </c>
      <c r="L102" s="6" t="str">
        <f t="shared" si="16"/>
        <v/>
      </c>
      <c r="M102" s="6" t="str">
        <f>IF(MONTH(A102)&lt;&gt;MONTH(A103),COUNTIF(C$78:F102,"&lt;&gt;")+COUNTIF(H$78:H102,"&lt;&gt;")-SUM(M$78:M101),"")</f>
        <v/>
      </c>
      <c r="N102" s="6" t="str">
        <f>IF(MONTH(A102)&lt;&gt;MONTH(A103),COUNTIF(J$78:J102,"&lt;&gt;")-COUNTBLANK(J$78:J102)-SUM(N$78:N101),"")</f>
        <v/>
      </c>
    </row>
    <row r="103" spans="1:14" x14ac:dyDescent="0.25">
      <c r="A103" s="4">
        <f t="shared" si="15"/>
        <v>46324</v>
      </c>
      <c r="B103" s="1" t="str">
        <f t="shared" si="12"/>
        <v>Thursday</v>
      </c>
      <c r="D103" s="2" t="s">
        <v>1</v>
      </c>
      <c r="H103" s="23" t="s">
        <v>3</v>
      </c>
      <c r="I103" s="2" t="str">
        <f t="shared" si="13"/>
        <v xml:space="preserve">Planning &amp; Highways (Planning only), followed by </v>
      </c>
      <c r="J103" s="2" t="str">
        <f t="shared" si="14"/>
        <v>F&amp;GP</v>
      </c>
      <c r="K103" s="6" t="str" cm="1">
        <f t="array" ref="K103">IF(E103&lt;&gt;"",($A103-(_xlfn.XLOOKUP(TRUE,E$21:E102&lt;&gt;"",$A$21:$A102,,,-1)))/7,IF(F103&lt;&gt;"",($A103-(_xlfn.XLOOKUP(TRUE,F$21:F102&lt;&gt;"",$A$21:$A102,,,-1)))/7,IF(G103&lt;&gt;"",($A103-(_xlfn.XLOOKUP(TRUE,G$21:G102&lt;&gt;"",$A$21:$A102,,,-1)))/7,"")))</f>
        <v/>
      </c>
      <c r="L103" s="6" t="str">
        <f t="shared" si="16"/>
        <v>October</v>
      </c>
      <c r="M103" s="6">
        <f>IF(MONTH(A103)&lt;&gt;MONTH(A104),COUNTIF(C$78:F103,"&lt;&gt;")+COUNTIF(H$78:H103,"&lt;&gt;")-SUM(M$78:M102),"")</f>
        <v>5</v>
      </c>
      <c r="N103" s="6">
        <f>IF(MONTH(A103)&lt;&gt;MONTH(A104),COUNTIF(J$78:J103,"&lt;&gt;")-COUNTBLANK(J$78:J103)-SUM(N$78:N102),"")</f>
        <v>3</v>
      </c>
    </row>
    <row r="104" spans="1:14" x14ac:dyDescent="0.25">
      <c r="A104" s="4">
        <f t="shared" si="15"/>
        <v>46331</v>
      </c>
      <c r="B104" s="1" t="str">
        <f t="shared" si="12"/>
        <v>Thursday</v>
      </c>
      <c r="I104" s="2" t="str">
        <f t="shared" si="13"/>
        <v/>
      </c>
      <c r="J104" s="2" t="str">
        <f t="shared" si="14"/>
        <v/>
      </c>
      <c r="K104" s="6" t="str" cm="1">
        <f t="array" ref="K104">IF(E104&lt;&gt;"",($A104-(_xlfn.XLOOKUP(TRUE,E$21:E103&lt;&gt;"",$A$21:$A103,,,-1)))/7,IF(F104&lt;&gt;"",($A104-(_xlfn.XLOOKUP(TRUE,F$21:F103&lt;&gt;"",$A$21:$A103,,,-1)))/7,IF(G104&lt;&gt;"",($A104-(_xlfn.XLOOKUP(TRUE,G$21:G103&lt;&gt;"",$A$21:$A103,,,-1)))/7,"")))</f>
        <v/>
      </c>
      <c r="L104" s="6" t="str">
        <f t="shared" si="16"/>
        <v/>
      </c>
      <c r="M104" s="6" t="str">
        <f>IF(MONTH(A104)&lt;&gt;MONTH(A105),COUNTIF(C$78:F104,"&lt;&gt;")+COUNTIF(H$78:H104,"&lt;&gt;")-SUM(M$78:M103),"")</f>
        <v/>
      </c>
      <c r="N104" s="6" t="str">
        <f>IF(MONTH(A104)&lt;&gt;MONTH(A105),COUNTIF(J$78:J104,"&lt;&gt;")-COUNTBLANK(J$78:J104)-SUM(N$78:N103),"")</f>
        <v/>
      </c>
    </row>
    <row r="105" spans="1:14" x14ac:dyDescent="0.25">
      <c r="A105" s="4">
        <f t="shared" si="15"/>
        <v>46338</v>
      </c>
      <c r="B105" s="1" t="str">
        <f t="shared" si="12"/>
        <v>Thursday</v>
      </c>
      <c r="C105" s="2" t="s">
        <v>0</v>
      </c>
      <c r="I105" s="2" t="str">
        <f t="shared" si="13"/>
        <v/>
      </c>
      <c r="J105" s="2" t="str">
        <f t="shared" si="14"/>
        <v>Full</v>
      </c>
      <c r="K105" s="6" t="str" cm="1">
        <f t="array" ref="K105">IF(E105&lt;&gt;"",($A105-(_xlfn.XLOOKUP(TRUE,E$21:E104&lt;&gt;"",$A$21:$A104,,,-1)))/7,IF(F105&lt;&gt;"",($A105-(_xlfn.XLOOKUP(TRUE,F$21:F104&lt;&gt;"",$A$21:$A104,,,-1)))/7,IF(G105&lt;&gt;"",($A105-(_xlfn.XLOOKUP(TRUE,G$21:G104&lt;&gt;"",$A$21:$A104,,,-1)))/7,"")))</f>
        <v/>
      </c>
      <c r="L105" s="6" t="str">
        <f t="shared" si="16"/>
        <v/>
      </c>
      <c r="M105" s="6" t="str">
        <f>IF(MONTH(A105)&lt;&gt;MONTH(A106),COUNTIF(C$78:F105,"&lt;&gt;")+COUNTIF(H$78:H105,"&lt;&gt;")-SUM(M$78:M104),"")</f>
        <v/>
      </c>
      <c r="N105" s="6" t="str">
        <f>IF(MONTH(A105)&lt;&gt;MONTH(A106),COUNTIF(J$78:J105,"&lt;&gt;")-COUNTBLANK(J$78:J105)-SUM(N$78:N104),"")</f>
        <v/>
      </c>
    </row>
    <row r="106" spans="1:14" x14ac:dyDescent="0.25">
      <c r="A106" s="4">
        <f t="shared" si="15"/>
        <v>46345</v>
      </c>
      <c r="B106" s="1" t="str">
        <f t="shared" si="12"/>
        <v>Thursday</v>
      </c>
      <c r="H106" s="23" t="s">
        <v>3</v>
      </c>
      <c r="I106" s="2" t="str">
        <f t="shared" si="13"/>
        <v/>
      </c>
      <c r="J106" s="2" t="str">
        <f t="shared" si="14"/>
        <v>Planning &amp; Highways (Planning only)</v>
      </c>
      <c r="K106" s="6" t="str" cm="1">
        <f t="array" ref="K106">IF(E106&lt;&gt;"",($A106-(_xlfn.XLOOKUP(TRUE,E$21:E105&lt;&gt;"",$A$21:$A105,,,-1)))/7,IF(F106&lt;&gt;"",($A106-(_xlfn.XLOOKUP(TRUE,F$21:F105&lt;&gt;"",$A$21:$A105,,,-1)))/7,IF(G106&lt;&gt;"",($A106-(_xlfn.XLOOKUP(TRUE,G$21:G105&lt;&gt;"",$A$21:$A105,,,-1)))/7,"")))</f>
        <v/>
      </c>
      <c r="L106" s="6" t="str">
        <f t="shared" si="16"/>
        <v/>
      </c>
      <c r="M106" s="6" t="str">
        <f>IF(MONTH(A106)&lt;&gt;MONTH(A107),COUNTIF(C$78:F106,"&lt;&gt;")+COUNTIF(H$78:H106,"&lt;&gt;")-SUM(M$78:M105),"")</f>
        <v/>
      </c>
      <c r="N106" s="6" t="str">
        <f>IF(MONTH(A106)&lt;&gt;MONTH(A107),COUNTIF(J$78:J106,"&lt;&gt;")-COUNTBLANK(J$78:J106)-SUM(N$78:N105),"")</f>
        <v/>
      </c>
    </row>
    <row r="107" spans="1:14" x14ac:dyDescent="0.25">
      <c r="A107" s="4">
        <f t="shared" si="15"/>
        <v>46352</v>
      </c>
      <c r="B107" s="1" t="str">
        <f t="shared" si="12"/>
        <v>Thursday</v>
      </c>
      <c r="D107" s="2" t="s">
        <v>38</v>
      </c>
      <c r="I107" s="2" t="str">
        <f t="shared" si="13"/>
        <v/>
      </c>
      <c r="J107" s="2" t="str">
        <f t="shared" si="14"/>
        <v>F&amp;GP (Accounts)</v>
      </c>
      <c r="K107" s="6" t="str" cm="1">
        <f t="array" ref="K107">IF(E107&lt;&gt;"",($A107-(_xlfn.XLOOKUP(TRUE,E$21:E106&lt;&gt;"",$A$21:$A106,,,-1)))/7,IF(F107&lt;&gt;"",($A107-(_xlfn.XLOOKUP(TRUE,F$21:F106&lt;&gt;"",$A$21:$A106,,,-1)))/7,IF(G107&lt;&gt;"",($A107-(_xlfn.XLOOKUP(TRUE,G$21:G106&lt;&gt;"",$A$21:$A106,,,-1)))/7,"")))</f>
        <v/>
      </c>
      <c r="L107" s="6" t="str">
        <f t="shared" si="16"/>
        <v>November</v>
      </c>
      <c r="M107" s="6">
        <f>IF(MONTH(A107)&lt;&gt;MONTH(A108),COUNTIF(C$78:F107,"&lt;&gt;")+COUNTIF(H$78:H107,"&lt;&gt;")-SUM(M$78:M106),"")</f>
        <v>3</v>
      </c>
      <c r="N107" s="6">
        <f>IF(MONTH(A107)&lt;&gt;MONTH(A108),COUNTIF(J$78:J107,"&lt;&gt;")-COUNTBLANK(J$78:J107)-SUM(N$78:N106),"")</f>
        <v>3</v>
      </c>
    </row>
    <row r="108" spans="1:14" x14ac:dyDescent="0.25">
      <c r="A108" s="4">
        <f t="shared" si="15"/>
        <v>46359</v>
      </c>
      <c r="B108" s="1" t="str">
        <f t="shared" si="12"/>
        <v>Thursday</v>
      </c>
      <c r="I108" s="2" t="str">
        <f t="shared" si="13"/>
        <v/>
      </c>
      <c r="J108" s="2" t="str">
        <f t="shared" si="14"/>
        <v/>
      </c>
      <c r="K108" s="6" t="str" cm="1">
        <f t="array" ref="K108">IF(E108&lt;&gt;"",($A108-(_xlfn.XLOOKUP(TRUE,E$21:E107&lt;&gt;"",$A$21:$A107,,,-1)))/7,IF(F108&lt;&gt;"",($A108-(_xlfn.XLOOKUP(TRUE,F$21:F107&lt;&gt;"",$A$21:$A107,,,-1)))/7,IF(G108&lt;&gt;"",($A108-(_xlfn.XLOOKUP(TRUE,G$21:G107&lt;&gt;"",$A$21:$A107,,,-1)))/7,"")))</f>
        <v/>
      </c>
      <c r="L108" s="6" t="str">
        <f t="shared" si="16"/>
        <v/>
      </c>
      <c r="M108" s="6" t="str">
        <f>IF(MONTH(A108)&lt;&gt;MONTH(A109),COUNTIF(C$78:F108,"&lt;&gt;")+COUNTIF(H$78:H108,"&lt;&gt;")-SUM(M$78:M107),"")</f>
        <v/>
      </c>
      <c r="N108" s="6" t="str">
        <f>IF(MONTH(A108)&lt;&gt;MONTH(A109),COUNTIF(J$78:J108,"&lt;&gt;")-COUNTBLANK(J$78:J108)-SUM(N$78:N107),"")</f>
        <v/>
      </c>
    </row>
    <row r="109" spans="1:14" x14ac:dyDescent="0.25">
      <c r="A109" s="4">
        <f t="shared" si="15"/>
        <v>46366</v>
      </c>
      <c r="B109" s="1" t="str">
        <f t="shared" si="12"/>
        <v>Thursday</v>
      </c>
      <c r="G109" s="2" t="s">
        <v>17</v>
      </c>
      <c r="H109" s="23" t="s">
        <v>3</v>
      </c>
      <c r="I109" s="2" t="str">
        <f t="shared" si="13"/>
        <v/>
      </c>
      <c r="J109" s="2" t="str">
        <f t="shared" si="14"/>
        <v>Planning &amp; Highways (Both)</v>
      </c>
      <c r="K109" s="6" cm="1">
        <f t="array" ref="K109">IF(E109&lt;&gt;"",($A109-(_xlfn.XLOOKUP(TRUE,E$21:E108&lt;&gt;"",$A$21:$A108,,,-1)))/7,IF(F109&lt;&gt;"",($A109-(_xlfn.XLOOKUP(TRUE,F$21:F108&lt;&gt;"",$A$21:$A108,,,-1)))/7,IF(G109&lt;&gt;"",($A109-(_xlfn.XLOOKUP(TRUE,G$21:G108&lt;&gt;"",$A$21:$A108,,,-1)))/7,"")))</f>
        <v>12</v>
      </c>
      <c r="L109" s="6" t="str">
        <f t="shared" si="16"/>
        <v/>
      </c>
      <c r="M109" s="6" t="str">
        <f>IF(MONTH(A109)&lt;&gt;MONTH(A110),COUNTIF(C$78:F109,"&lt;&gt;")+COUNTIF(H$78:H109,"&lt;&gt;")-SUM(M$78:M108),"")</f>
        <v/>
      </c>
      <c r="N109" s="6" t="str">
        <f>IF(MONTH(A109)&lt;&gt;MONTH(A110),COUNTIF(J$78:J109,"&lt;&gt;")-COUNTBLANK(J$78:J109)-SUM(N$78:N108),"")</f>
        <v/>
      </c>
    </row>
    <row r="110" spans="1:14" x14ac:dyDescent="0.25">
      <c r="A110" s="4">
        <f t="shared" si="15"/>
        <v>46373</v>
      </c>
      <c r="B110" s="1" t="str">
        <f t="shared" ref="B110:B129" si="17">TEXT(A110,"dddd")</f>
        <v>Thursday</v>
      </c>
      <c r="I110" s="2" t="str">
        <f t="shared" ref="I110:I129" si="18">IF(OR(G110="Highways",AND(C110="",D110="",F110="",E110="")),"",IF(H110="","",IF(AND(H110="Planning",J110&lt;&gt;""),"Planning &amp; Highways (Planning only), followed by ","")))</f>
        <v/>
      </c>
      <c r="J110" s="2" t="str">
        <f t="shared" ref="J110:J129" si="19">IF(G110&lt;&gt;"","Planning &amp; Highways (Both)",IF(AND(H110&lt;&gt;"",C110="",D110="",F110="",E110=""),"Planning &amp; Highways (Planning only)",C110&amp;D110&amp;F110&amp;E110))</f>
        <v/>
      </c>
      <c r="K110" s="6" t="str" cm="1">
        <f t="array" ref="K110">IF(E110&lt;&gt;"",($A110-(_xlfn.XLOOKUP(TRUE,E$21:E109&lt;&gt;"",$A$21:$A109,,,-1)))/7,IF(F110&lt;&gt;"",($A110-(_xlfn.XLOOKUP(TRUE,F$21:F109&lt;&gt;"",$A$21:$A109,,,-1)))/7,IF(G110&lt;&gt;"",($A110-(_xlfn.XLOOKUP(TRUE,G$21:G109&lt;&gt;"",$A$21:$A109,,,-1)))/7,"")))</f>
        <v/>
      </c>
      <c r="L110" s="6" t="str">
        <f t="shared" si="16"/>
        <v/>
      </c>
      <c r="M110" s="6" t="str">
        <f>IF(MONTH(A110)&lt;&gt;MONTH(A111),COUNTIF(C$78:F110,"&lt;&gt;")+COUNTIF(H$78:H110,"&lt;&gt;")-SUM(M$78:M109),"")</f>
        <v/>
      </c>
      <c r="N110" s="6" t="str">
        <f>IF(MONTH(A110)&lt;&gt;MONTH(A111),COUNTIF(J$78:J110,"&lt;&gt;")-COUNTBLANK(J$78:J110)-SUM(N$78:N109),"")</f>
        <v/>
      </c>
    </row>
    <row r="111" spans="1:14" x14ac:dyDescent="0.25">
      <c r="A111" s="4">
        <f t="shared" ref="A111:A129" si="20">A110+7</f>
        <v>46380</v>
      </c>
      <c r="B111" s="1" t="str">
        <f t="shared" si="17"/>
        <v>Thursday</v>
      </c>
      <c r="I111" s="2" t="str">
        <f t="shared" si="18"/>
        <v/>
      </c>
      <c r="J111" s="2" t="str">
        <f t="shared" si="19"/>
        <v/>
      </c>
      <c r="K111" s="6" t="str" cm="1">
        <f t="array" ref="K111">IF(E111&lt;&gt;"",($A111-(_xlfn.XLOOKUP(TRUE,E$21:E110&lt;&gt;"",$A$21:$A110,,,-1)))/7,IF(F111&lt;&gt;"",($A111-(_xlfn.XLOOKUP(TRUE,F$21:F110&lt;&gt;"",$A$21:$A110,,,-1)))/7,IF(G111&lt;&gt;"",($A111-(_xlfn.XLOOKUP(TRUE,G$21:G110&lt;&gt;"",$A$21:$A110,,,-1)))/7,"")))</f>
        <v/>
      </c>
      <c r="L111" s="6" t="str">
        <f t="shared" ref="L111:L129" si="21">IF(MONTH(A111)&lt;&gt;MONTH(A112),TEXT(A111,"mmmm"),"")</f>
        <v/>
      </c>
      <c r="M111" s="6" t="str">
        <f>IF(MONTH(A111)&lt;&gt;MONTH(A112),COUNTIF(C$78:F111,"&lt;&gt;")+COUNTIF(H$78:H111,"&lt;&gt;")-SUM(M$78:M110),"")</f>
        <v/>
      </c>
      <c r="N111" s="6" t="str">
        <f>IF(MONTH(A111)&lt;&gt;MONTH(A112),COUNTIF(J$78:J111,"&lt;&gt;")-COUNTBLANK(J$78:J111)-SUM(N$78:N110),"")</f>
        <v/>
      </c>
    </row>
    <row r="112" spans="1:14" x14ac:dyDescent="0.25">
      <c r="A112" s="4">
        <f t="shared" si="20"/>
        <v>46387</v>
      </c>
      <c r="B112" s="1" t="str">
        <f t="shared" si="17"/>
        <v>Thursday</v>
      </c>
      <c r="I112" s="2" t="str">
        <f t="shared" si="18"/>
        <v/>
      </c>
      <c r="J112" s="2" t="str">
        <f t="shared" si="19"/>
        <v/>
      </c>
      <c r="K112" s="6" t="str" cm="1">
        <f t="array" ref="K112">IF(E112&lt;&gt;"",($A112-(_xlfn.XLOOKUP(TRUE,E$21:E111&lt;&gt;"",$A$21:$A111,,,-1)))/7,IF(F112&lt;&gt;"",($A112-(_xlfn.XLOOKUP(TRUE,F$21:F111&lt;&gt;"",$A$21:$A111,,,-1)))/7,IF(G112&lt;&gt;"",($A112-(_xlfn.XLOOKUP(TRUE,G$21:G111&lt;&gt;"",$A$21:$A111,,,-1)))/7,"")))</f>
        <v/>
      </c>
      <c r="L112" s="6" t="str">
        <f t="shared" si="21"/>
        <v>December</v>
      </c>
      <c r="M112" s="6">
        <f>IF(MONTH(A112)&lt;&gt;MONTH(A113),COUNTIF(C$78:F112,"&lt;&gt;")+COUNTIF(H$78:H112,"&lt;&gt;")-SUM(M$78:M111),"")</f>
        <v>1</v>
      </c>
      <c r="N112" s="6">
        <f>IF(MONTH(A112)&lt;&gt;MONTH(A113),COUNTIF(J$78:J112,"&lt;&gt;")-COUNTBLANK(J$78:J112)-SUM(N$78:N111),"")</f>
        <v>1</v>
      </c>
    </row>
    <row r="113" spans="1:14" x14ac:dyDescent="0.25">
      <c r="A113" s="4">
        <f t="shared" si="20"/>
        <v>46394</v>
      </c>
      <c r="B113" s="1" t="str">
        <f t="shared" si="17"/>
        <v>Thursday</v>
      </c>
      <c r="D113" s="2" t="s">
        <v>1</v>
      </c>
      <c r="H113" s="23" t="s">
        <v>3</v>
      </c>
      <c r="I113" s="2" t="str">
        <f t="shared" si="18"/>
        <v xml:space="preserve">Planning &amp; Highways (Planning only), followed by </v>
      </c>
      <c r="J113" s="2" t="str">
        <f t="shared" si="19"/>
        <v>F&amp;GP</v>
      </c>
      <c r="K113" s="6" t="str" cm="1">
        <f t="array" ref="K113">IF(E113&lt;&gt;"",($A113-(_xlfn.XLOOKUP(TRUE,E$21:E112&lt;&gt;"",$A$21:$A112,,,-1)))/7,IF(F113&lt;&gt;"",($A113-(_xlfn.XLOOKUP(TRUE,F$21:F112&lt;&gt;"",$A$21:$A112,,,-1)))/7,IF(G113&lt;&gt;"",($A113-(_xlfn.XLOOKUP(TRUE,G$21:G112&lt;&gt;"",$A$21:$A112,,,-1)))/7,"")))</f>
        <v/>
      </c>
      <c r="L113" s="6" t="str">
        <f t="shared" si="21"/>
        <v/>
      </c>
      <c r="M113" s="6" t="str">
        <f>IF(MONTH(A113)&lt;&gt;MONTH(A114),COUNTIF(C$78:F113,"&lt;&gt;")+COUNTIF(H$78:H113,"&lt;&gt;")-SUM(M$78:M112),"")</f>
        <v/>
      </c>
      <c r="N113" s="6" t="str">
        <f>IF(MONTH(A113)&lt;&gt;MONTH(A114),COUNTIF(J$78:J113,"&lt;&gt;")-COUNTBLANK(J$78:J113)-SUM(N$78:N112),"")</f>
        <v/>
      </c>
    </row>
    <row r="114" spans="1:14" x14ac:dyDescent="0.25">
      <c r="A114" s="4">
        <f t="shared" si="20"/>
        <v>46401</v>
      </c>
      <c r="B114" s="1" t="str">
        <f t="shared" si="17"/>
        <v>Thursday</v>
      </c>
      <c r="C114" s="2" t="s">
        <v>0</v>
      </c>
      <c r="I114" s="2" t="str">
        <f t="shared" si="18"/>
        <v/>
      </c>
      <c r="J114" s="2" t="str">
        <f t="shared" si="19"/>
        <v>Full</v>
      </c>
      <c r="K114" s="6" t="str" cm="1">
        <f t="array" ref="K114">IF(E114&lt;&gt;"",($A114-(_xlfn.XLOOKUP(TRUE,E$21:E113&lt;&gt;"",$A$21:$A113,,,-1)))/7,IF(F114&lt;&gt;"",($A114-(_xlfn.XLOOKUP(TRUE,F$21:F113&lt;&gt;"",$A$21:$A113,,,-1)))/7,IF(G114&lt;&gt;"",($A114-(_xlfn.XLOOKUP(TRUE,G$21:G113&lt;&gt;"",$A$21:$A113,,,-1)))/7,"")))</f>
        <v/>
      </c>
      <c r="L114" s="6" t="str">
        <f t="shared" si="21"/>
        <v/>
      </c>
      <c r="M114" s="6" t="str">
        <f>IF(MONTH(A114)&lt;&gt;MONTH(A115),COUNTIF(C$78:F114,"&lt;&gt;")+COUNTIF(H$78:H114,"&lt;&gt;")-SUM(M$78:M113),"")</f>
        <v/>
      </c>
      <c r="N114" s="6" t="str">
        <f>IF(MONTH(A114)&lt;&gt;MONTH(A115),COUNTIF(J$78:J114,"&lt;&gt;")-COUNTBLANK(J$78:J114)-SUM(N$78:N113),"")</f>
        <v/>
      </c>
    </row>
    <row r="115" spans="1:14" x14ac:dyDescent="0.25">
      <c r="A115" s="4">
        <f t="shared" si="20"/>
        <v>46408</v>
      </c>
      <c r="B115" s="1" t="str">
        <f t="shared" si="17"/>
        <v>Thursday</v>
      </c>
      <c r="F115" s="2" t="s">
        <v>27</v>
      </c>
      <c r="I115" s="2" t="str">
        <f t="shared" si="18"/>
        <v/>
      </c>
      <c r="J115" s="2" t="str">
        <f t="shared" si="19"/>
        <v>Estate Management</v>
      </c>
      <c r="K115" s="6" cm="1">
        <f t="array" ref="K115">IF(E115&lt;&gt;"",($A115-(_xlfn.XLOOKUP(TRUE,E$21:E114&lt;&gt;"",$A$21:$A114,,,-1)))/7,IF(F115&lt;&gt;"",($A115-(_xlfn.XLOOKUP(TRUE,F$21:F114&lt;&gt;"",$A$21:$A114,,,-1)))/7,IF(G115&lt;&gt;"",($A115-(_xlfn.XLOOKUP(TRUE,G$21:G114&lt;&gt;"",$A$21:$A114,,,-1)))/7,"")))</f>
        <v>15</v>
      </c>
      <c r="L115" s="6" t="str">
        <f t="shared" si="21"/>
        <v/>
      </c>
      <c r="M115" s="6" t="str">
        <f>IF(MONTH(A115)&lt;&gt;MONTH(A116),COUNTIF(C$78:F115,"&lt;&gt;")+COUNTIF(H$78:H115,"&lt;&gt;")-SUM(M$78:M114),"")</f>
        <v/>
      </c>
      <c r="N115" s="6" t="str">
        <f>IF(MONTH(A115)&lt;&gt;MONTH(A116),COUNTIF(J$78:J115,"&lt;&gt;")-COUNTBLANK(J$78:J115)-SUM(N$78:N114),"")</f>
        <v/>
      </c>
    </row>
    <row r="116" spans="1:14" x14ac:dyDescent="0.25">
      <c r="A116" s="4">
        <f t="shared" si="20"/>
        <v>46415</v>
      </c>
      <c r="B116" s="1" t="str">
        <f t="shared" si="17"/>
        <v>Thursday</v>
      </c>
      <c r="E116" s="2" t="s">
        <v>2</v>
      </c>
      <c r="H116" s="23" t="s">
        <v>3</v>
      </c>
      <c r="I116" s="2" t="str">
        <f t="shared" si="18"/>
        <v xml:space="preserve">Planning &amp; Highways (Planning only), followed by </v>
      </c>
      <c r="J116" s="2" t="str">
        <f t="shared" si="19"/>
        <v>Community</v>
      </c>
      <c r="K116" s="6" cm="1">
        <f t="array" ref="K116">IF(E116&lt;&gt;"",($A116-(_xlfn.XLOOKUP(TRUE,E$21:E115&lt;&gt;"",$A$21:$A115,,,-1)))/7,IF(F116&lt;&gt;"",($A116-(_xlfn.XLOOKUP(TRUE,F$21:F115&lt;&gt;"",$A$21:$A115,,,-1)))/7,IF(G116&lt;&gt;"",($A116-(_xlfn.XLOOKUP(TRUE,G$21:G115&lt;&gt;"",$A$21:$A115,,,-1)))/7,"")))</f>
        <v>15</v>
      </c>
      <c r="L116" s="6" t="str">
        <f t="shared" si="21"/>
        <v>January</v>
      </c>
      <c r="M116" s="6">
        <f>IF(MONTH(A116)&lt;&gt;MONTH(A117),COUNTIF(C$78:F116,"&lt;&gt;")+COUNTIF(H$78:H116,"&lt;&gt;")-SUM(M$78:M115),"")</f>
        <v>6</v>
      </c>
      <c r="N116" s="6">
        <f>IF(MONTH(A116)&lt;&gt;MONTH(A117),COUNTIF(J$78:J116,"&lt;&gt;")-COUNTBLANK(J$78:J116)-SUM(N$78:N115),"")</f>
        <v>4</v>
      </c>
    </row>
    <row r="117" spans="1:14" x14ac:dyDescent="0.25">
      <c r="A117" s="4">
        <f t="shared" si="20"/>
        <v>46422</v>
      </c>
      <c r="B117" s="1" t="str">
        <f t="shared" si="17"/>
        <v>Thursday</v>
      </c>
      <c r="I117" s="2" t="str">
        <f t="shared" si="18"/>
        <v/>
      </c>
      <c r="J117" s="2" t="str">
        <f t="shared" si="19"/>
        <v/>
      </c>
      <c r="K117" s="6" t="str" cm="1">
        <f t="array" ref="K117">IF(E117&lt;&gt;"",($A117-(_xlfn.XLOOKUP(TRUE,E$21:E116&lt;&gt;"",$A$21:$A116,,,-1)))/7,IF(F117&lt;&gt;"",($A117-(_xlfn.XLOOKUP(TRUE,F$21:F116&lt;&gt;"",$A$21:$A116,,,-1)))/7,IF(G117&lt;&gt;"",($A117-(_xlfn.XLOOKUP(TRUE,G$21:G116&lt;&gt;"",$A$21:$A116,,,-1)))/7,"")))</f>
        <v/>
      </c>
      <c r="L117" s="6" t="str">
        <f t="shared" si="21"/>
        <v/>
      </c>
      <c r="M117" s="6" t="str">
        <f>IF(MONTH(A117)&lt;&gt;MONTH(A118),COUNTIF(C$78:F117,"&lt;&gt;")+COUNTIF(H$78:H117,"&lt;&gt;")-SUM(M$78:M116),"")</f>
        <v/>
      </c>
      <c r="N117" s="6" t="str">
        <f>IF(MONTH(A117)&lt;&gt;MONTH(A118),COUNTIF(J$78:J117,"&lt;&gt;")-COUNTBLANK(J$78:J117)-SUM(N$78:N116),"")</f>
        <v/>
      </c>
    </row>
    <row r="118" spans="1:14" x14ac:dyDescent="0.25">
      <c r="A118" s="4">
        <f t="shared" si="20"/>
        <v>46429</v>
      </c>
      <c r="B118" s="1" t="str">
        <f t="shared" si="17"/>
        <v>Thursday</v>
      </c>
      <c r="I118" s="2" t="str">
        <f t="shared" si="18"/>
        <v/>
      </c>
      <c r="J118" s="2" t="str">
        <f t="shared" si="19"/>
        <v/>
      </c>
      <c r="K118" s="6" t="str" cm="1">
        <f t="array" ref="K118">IF(E118&lt;&gt;"",($A118-(_xlfn.XLOOKUP(TRUE,E$21:E117&lt;&gt;"",$A$21:$A117,,,-1)))/7,IF(F118&lt;&gt;"",($A118-(_xlfn.XLOOKUP(TRUE,F$21:F117&lt;&gt;"",$A$21:$A117,,,-1)))/7,IF(G118&lt;&gt;"",($A118-(_xlfn.XLOOKUP(TRUE,G$21:G117&lt;&gt;"",$A$21:$A117,,,-1)))/7,"")))</f>
        <v/>
      </c>
      <c r="L118" s="6" t="str">
        <f t="shared" si="21"/>
        <v/>
      </c>
      <c r="M118" s="6" t="str">
        <f>IF(MONTH(A118)&lt;&gt;MONTH(A119),COUNTIF(C$78:F118,"&lt;&gt;")+COUNTIF(H$78:H118,"&lt;&gt;")-SUM(M$78:M117),"")</f>
        <v/>
      </c>
      <c r="N118" s="6" t="str">
        <f>IF(MONTH(A118)&lt;&gt;MONTH(A119),COUNTIF(J$78:J118,"&lt;&gt;")-COUNTBLANK(J$78:J118)-SUM(N$78:N117),"")</f>
        <v/>
      </c>
    </row>
    <row r="119" spans="1:14" x14ac:dyDescent="0.25">
      <c r="A119" s="4">
        <f t="shared" si="20"/>
        <v>46436</v>
      </c>
      <c r="B119" s="1" t="str">
        <f t="shared" si="17"/>
        <v>Thursday</v>
      </c>
      <c r="H119" s="23" t="s">
        <v>3</v>
      </c>
      <c r="I119" s="2" t="str">
        <f t="shared" si="18"/>
        <v/>
      </c>
      <c r="J119" s="2" t="str">
        <f t="shared" si="19"/>
        <v>Planning &amp; Highways (Planning only)</v>
      </c>
      <c r="K119" s="6" t="str" cm="1">
        <f t="array" ref="K119">IF(E119&lt;&gt;"",($A119-(_xlfn.XLOOKUP(TRUE,E$21:E118&lt;&gt;"",$A$21:$A118,,,-1)))/7,IF(F119&lt;&gt;"",($A119-(_xlfn.XLOOKUP(TRUE,F$21:F118&lt;&gt;"",$A$21:$A118,,,-1)))/7,IF(G119&lt;&gt;"",($A119-(_xlfn.XLOOKUP(TRUE,G$21:G118&lt;&gt;"",$A$21:$A118,,,-1)))/7,"")))</f>
        <v/>
      </c>
      <c r="L119" s="6" t="str">
        <f t="shared" si="21"/>
        <v/>
      </c>
      <c r="M119" s="6" t="str">
        <f>IF(MONTH(A119)&lt;&gt;MONTH(A120),COUNTIF(C$78:F119,"&lt;&gt;")+COUNTIF(H$78:H119,"&lt;&gt;")-SUM(M$78:M118),"")</f>
        <v/>
      </c>
      <c r="N119" s="6" t="str">
        <f>IF(MONTH(A119)&lt;&gt;MONTH(A120),COUNTIF(J$78:J119,"&lt;&gt;")-COUNTBLANK(J$78:J119)-SUM(N$78:N118),"")</f>
        <v/>
      </c>
    </row>
    <row r="120" spans="1:14" x14ac:dyDescent="0.25">
      <c r="A120" s="4">
        <f t="shared" si="20"/>
        <v>46443</v>
      </c>
      <c r="B120" s="1" t="str">
        <f t="shared" si="17"/>
        <v>Thursday</v>
      </c>
      <c r="D120" s="2" t="s">
        <v>1</v>
      </c>
      <c r="I120" s="2" t="str">
        <f t="shared" si="18"/>
        <v/>
      </c>
      <c r="J120" s="2" t="str">
        <f t="shared" si="19"/>
        <v>F&amp;GP</v>
      </c>
      <c r="K120" s="6" t="str" cm="1">
        <f t="array" ref="K120">IF(E120&lt;&gt;"",($A120-(_xlfn.XLOOKUP(TRUE,E$21:E119&lt;&gt;"",$A$21:$A119,,,-1)))/7,IF(F120&lt;&gt;"",($A120-(_xlfn.XLOOKUP(TRUE,F$21:F119&lt;&gt;"",$A$21:$A119,,,-1)))/7,IF(G120&lt;&gt;"",($A120-(_xlfn.XLOOKUP(TRUE,G$21:G119&lt;&gt;"",$A$21:$A119,,,-1)))/7,"")))</f>
        <v/>
      </c>
      <c r="L120" s="6" t="str">
        <f t="shared" si="21"/>
        <v>February</v>
      </c>
      <c r="M120" s="6">
        <f>IF(MONTH(A120)&lt;&gt;MONTH(A121),COUNTIF(C$78:F120,"&lt;&gt;")+COUNTIF(H$78:H120,"&lt;&gt;")-SUM(M$78:M119),"")</f>
        <v>2</v>
      </c>
      <c r="N120" s="6">
        <f>IF(MONTH(A120)&lt;&gt;MONTH(A121),COUNTIF(J$78:J120,"&lt;&gt;")-COUNTBLANK(J$78:J120)-SUM(N$78:N119),"")</f>
        <v>2</v>
      </c>
    </row>
    <row r="121" spans="1:14" x14ac:dyDescent="0.25">
      <c r="A121" s="4">
        <f t="shared" si="20"/>
        <v>46450</v>
      </c>
      <c r="B121" s="1" t="str">
        <f t="shared" si="17"/>
        <v>Thursday</v>
      </c>
      <c r="I121" s="2" t="str">
        <f t="shared" si="18"/>
        <v/>
      </c>
      <c r="J121" s="2" t="str">
        <f t="shared" si="19"/>
        <v/>
      </c>
      <c r="K121" s="6" t="str" cm="1">
        <f t="array" ref="K121">IF(E121&lt;&gt;"",($A121-(_xlfn.XLOOKUP(TRUE,E$21:E120&lt;&gt;"",$A$21:$A120,,,-1)))/7,IF(F121&lt;&gt;"",($A121-(_xlfn.XLOOKUP(TRUE,F$21:F120&lt;&gt;"",$A$21:$A120,,,-1)))/7,IF(G121&lt;&gt;"",($A121-(_xlfn.XLOOKUP(TRUE,G$21:G120&lt;&gt;"",$A$21:$A120,,,-1)))/7,"")))</f>
        <v/>
      </c>
      <c r="L121" s="6" t="str">
        <f t="shared" si="21"/>
        <v/>
      </c>
      <c r="M121" s="6" t="str">
        <f>IF(MONTH(A121)&lt;&gt;MONTH(A122),COUNTIF(C$78:F121,"&lt;&gt;")+COUNTIF(H$78:H121,"&lt;&gt;")-SUM(M$78:M120),"")</f>
        <v/>
      </c>
      <c r="N121" s="6" t="str">
        <f>IF(MONTH(A121)&lt;&gt;MONTH(A122),COUNTIF(J$78:J121,"&lt;&gt;")-COUNTBLANK(J$78:J121)-SUM(N$78:N120),"")</f>
        <v/>
      </c>
    </row>
    <row r="122" spans="1:14" x14ac:dyDescent="0.25">
      <c r="A122" s="4">
        <f t="shared" si="20"/>
        <v>46457</v>
      </c>
      <c r="B122" s="1" t="str">
        <f t="shared" si="17"/>
        <v>Thursday</v>
      </c>
      <c r="C122" s="2" t="s">
        <v>0</v>
      </c>
      <c r="H122" s="23" t="s">
        <v>3</v>
      </c>
      <c r="I122" s="2" t="str">
        <f t="shared" si="18"/>
        <v xml:space="preserve">Planning &amp; Highways (Planning only), followed by </v>
      </c>
      <c r="J122" s="2" t="str">
        <f t="shared" si="19"/>
        <v>Full</v>
      </c>
      <c r="K122" s="6" t="str" cm="1">
        <f t="array" ref="K122">IF(E122&lt;&gt;"",($A122-(_xlfn.XLOOKUP(TRUE,E$21:E121&lt;&gt;"",$A$21:$A121,,,-1)))/7,IF(F122&lt;&gt;"",($A122-(_xlfn.XLOOKUP(TRUE,F$21:F121&lt;&gt;"",$A$21:$A121,,,-1)))/7,IF(G122&lt;&gt;"",($A122-(_xlfn.XLOOKUP(TRUE,G$21:G121&lt;&gt;"",$A$21:$A121,,,-1)))/7,"")))</f>
        <v/>
      </c>
      <c r="L122" s="6" t="str">
        <f t="shared" si="21"/>
        <v/>
      </c>
      <c r="M122" s="6" t="str">
        <f>IF(MONTH(A122)&lt;&gt;MONTH(A123),COUNTIF(C$78:F122,"&lt;&gt;")+COUNTIF(H$78:H122,"&lt;&gt;")-SUM(M$78:M121),"")</f>
        <v/>
      </c>
      <c r="N122" s="6" t="str">
        <f>IF(MONTH(A122)&lt;&gt;MONTH(A123),COUNTIF(J$78:J122,"&lt;&gt;")-COUNTBLANK(J$78:J122)-SUM(N$78:N121),"")</f>
        <v/>
      </c>
    </row>
    <row r="123" spans="1:14" x14ac:dyDescent="0.25">
      <c r="A123" s="4">
        <f t="shared" si="20"/>
        <v>46464</v>
      </c>
      <c r="B123" s="1" t="str">
        <f t="shared" si="17"/>
        <v>Thursday</v>
      </c>
      <c r="I123" s="2" t="str">
        <f t="shared" si="18"/>
        <v/>
      </c>
      <c r="J123" s="2" t="str">
        <f t="shared" si="19"/>
        <v/>
      </c>
      <c r="K123" s="6" t="str" cm="1">
        <f t="array" ref="K123">IF(E123&lt;&gt;"",($A123-(_xlfn.XLOOKUP(TRUE,E$21:E122&lt;&gt;"",$A$21:$A122,,,-1)))/7,IF(F123&lt;&gt;"",($A123-(_xlfn.XLOOKUP(TRUE,F$21:F122&lt;&gt;"",$A$21:$A122,,,-1)))/7,IF(G123&lt;&gt;"",($A123-(_xlfn.XLOOKUP(TRUE,G$21:G122&lt;&gt;"",$A$21:$A122,,,-1)))/7,"")))</f>
        <v/>
      </c>
      <c r="L123" s="6" t="str">
        <f t="shared" si="21"/>
        <v/>
      </c>
      <c r="M123" s="6" t="str">
        <f>IF(MONTH(A123)&lt;&gt;MONTH(A124),COUNTIF(C$78:F123,"&lt;&gt;")+COUNTIF(H$78:H123,"&lt;&gt;")-SUM(M$78:M122),"")</f>
        <v/>
      </c>
      <c r="N123" s="6" t="str">
        <f>IF(MONTH(A123)&lt;&gt;MONTH(A124),COUNTIF(J$78:J123,"&lt;&gt;")-COUNTBLANK(J$78:J123)-SUM(N$78:N122),"")</f>
        <v/>
      </c>
    </row>
    <row r="124" spans="1:14" x14ac:dyDescent="0.25">
      <c r="A124" s="4">
        <f t="shared" si="20"/>
        <v>46471</v>
      </c>
      <c r="B124" s="1" t="str">
        <f t="shared" si="17"/>
        <v>Thursday</v>
      </c>
      <c r="I124" s="2" t="str">
        <f t="shared" si="18"/>
        <v/>
      </c>
      <c r="J124" s="2" t="str">
        <f t="shared" si="19"/>
        <v/>
      </c>
      <c r="K124" s="6" t="str" cm="1">
        <f t="array" ref="K124">IF(E124&lt;&gt;"",($A124-(_xlfn.XLOOKUP(TRUE,E$21:E123&lt;&gt;"",$A$21:$A123,,,-1)))/7,IF(F124&lt;&gt;"",($A124-(_xlfn.XLOOKUP(TRUE,F$21:F123&lt;&gt;"",$A$21:$A123,,,-1)))/7,IF(G124&lt;&gt;"",($A124-(_xlfn.XLOOKUP(TRUE,G$21:G123&lt;&gt;"",$A$21:$A123,,,-1)))/7,"")))</f>
        <v/>
      </c>
      <c r="L124" s="6" t="str">
        <f t="shared" si="21"/>
        <v>March</v>
      </c>
      <c r="M124" s="6">
        <f>IF(MONTH(A124)&lt;&gt;MONTH(A125),COUNTIF(C$78:F124,"&lt;&gt;")+COUNTIF(H$78:H124,"&lt;&gt;")-SUM(M$78:M123),"")</f>
        <v>2</v>
      </c>
      <c r="N124" s="6">
        <f>IF(MONTH(A124)&lt;&gt;MONTH(A125),COUNTIF(J$78:J124,"&lt;&gt;")-COUNTBLANK(J$78:J124)-SUM(N$78:N123),"")</f>
        <v>1</v>
      </c>
    </row>
    <row r="125" spans="1:14" x14ac:dyDescent="0.25">
      <c r="A125" s="4">
        <f t="shared" si="20"/>
        <v>46478</v>
      </c>
      <c r="B125" s="1" t="str">
        <f t="shared" si="17"/>
        <v>Thursday</v>
      </c>
      <c r="G125" s="2" t="s">
        <v>17</v>
      </c>
      <c r="H125" s="23" t="s">
        <v>3</v>
      </c>
      <c r="I125" s="2" t="str">
        <f t="shared" si="18"/>
        <v/>
      </c>
      <c r="J125" s="2" t="str">
        <f t="shared" si="19"/>
        <v>Planning &amp; Highways (Both)</v>
      </c>
      <c r="K125" s="6" cm="1">
        <f t="array" ref="K125">IF(E125&lt;&gt;"",($A125-(_xlfn.XLOOKUP(TRUE,E$21:E124&lt;&gt;"",$A$21:$A124,,,-1)))/7,IF(F125&lt;&gt;"",($A125-(_xlfn.XLOOKUP(TRUE,F$21:F124&lt;&gt;"",$A$21:$A124,,,-1)))/7,IF(G125&lt;&gt;"",($A125-(_xlfn.XLOOKUP(TRUE,G$21:G124&lt;&gt;"",$A$21:$A124,,,-1)))/7,"")))</f>
        <v>16</v>
      </c>
      <c r="L125" s="6" t="str">
        <f t="shared" si="21"/>
        <v/>
      </c>
      <c r="M125" s="6" t="str">
        <f>IF(MONTH(A125)&lt;&gt;MONTH(A126),COUNTIF(C$78:F125,"&lt;&gt;")+COUNTIF(H$78:H125,"&lt;&gt;")-SUM(M$78:M124),"")</f>
        <v/>
      </c>
      <c r="N125" s="6" t="str">
        <f>IF(MONTH(A125)&lt;&gt;MONTH(A126),COUNTIF(J$78:J125,"&lt;&gt;")-COUNTBLANK(J$78:J125)-SUM(N$78:N124),"")</f>
        <v/>
      </c>
    </row>
    <row r="126" spans="1:14" x14ac:dyDescent="0.25">
      <c r="A126" s="4">
        <f t="shared" si="20"/>
        <v>46485</v>
      </c>
      <c r="B126" s="1" t="str">
        <f t="shared" si="17"/>
        <v>Thursday</v>
      </c>
      <c r="I126" s="2" t="str">
        <f t="shared" si="18"/>
        <v/>
      </c>
      <c r="J126" s="2" t="str">
        <f t="shared" si="19"/>
        <v/>
      </c>
      <c r="K126" s="6" t="str" cm="1">
        <f t="array" ref="K126">IF(E126&lt;&gt;"",($A126-(_xlfn.XLOOKUP(TRUE,E$21:E125&lt;&gt;"",$A$21:$A125,,,-1)))/7,IF(F126&lt;&gt;"",($A126-(_xlfn.XLOOKUP(TRUE,F$21:F125&lt;&gt;"",$A$21:$A125,,,-1)))/7,IF(G126&lt;&gt;"",($A126-(_xlfn.XLOOKUP(TRUE,G$21:G125&lt;&gt;"",$A$21:$A125,,,-1)))/7,"")))</f>
        <v/>
      </c>
      <c r="L126" s="6" t="str">
        <f t="shared" si="21"/>
        <v/>
      </c>
      <c r="M126" s="6" t="str">
        <f>IF(MONTH(A126)&lt;&gt;MONTH(A127),COUNTIF(C$78:F126,"&lt;&gt;")+COUNTIF(H$78:H126,"&lt;&gt;")-SUM(M$78:M125),"")</f>
        <v/>
      </c>
      <c r="N126" s="6" t="str">
        <f>IF(MONTH(A126)&lt;&gt;MONTH(A127),COUNTIF(J$78:J126,"&lt;&gt;")-COUNTBLANK(J$78:J126)-SUM(N$78:N125),"")</f>
        <v/>
      </c>
    </row>
    <row r="127" spans="1:14" x14ac:dyDescent="0.25">
      <c r="A127" s="4">
        <f t="shared" si="20"/>
        <v>46492</v>
      </c>
      <c r="B127" s="1" t="str">
        <f t="shared" si="17"/>
        <v>Thursday</v>
      </c>
      <c r="F127" s="2" t="s">
        <v>27</v>
      </c>
      <c r="I127" s="2" t="str">
        <f t="shared" si="18"/>
        <v/>
      </c>
      <c r="J127" s="2" t="str">
        <f t="shared" si="19"/>
        <v>Estate Management</v>
      </c>
      <c r="K127" s="6" cm="1">
        <f t="array" ref="K127">IF(E127&lt;&gt;"",($A127-(_xlfn.XLOOKUP(TRUE,E$21:E126&lt;&gt;"",$A$21:$A126,,,-1)))/7,IF(F127&lt;&gt;"",($A127-(_xlfn.XLOOKUP(TRUE,F$21:F126&lt;&gt;"",$A$21:$A126,,,-1)))/7,IF(G127&lt;&gt;"",($A127-(_xlfn.XLOOKUP(TRUE,G$21:G126&lt;&gt;"",$A$21:$A126,,,-1)))/7,"")))</f>
        <v>12</v>
      </c>
      <c r="L127" s="6" t="str">
        <f t="shared" si="21"/>
        <v/>
      </c>
      <c r="M127" s="6" t="str">
        <f>IF(MONTH(A127)&lt;&gt;MONTH(A128),COUNTIF(C$78:F127,"&lt;&gt;")+COUNTIF(H$78:H127,"&lt;&gt;")-SUM(M$78:M126),"")</f>
        <v/>
      </c>
      <c r="N127" s="6" t="str">
        <f>IF(MONTH(A127)&lt;&gt;MONTH(A128),COUNTIF(J$78:J127,"&lt;&gt;")-COUNTBLANK(J$78:J127)-SUM(N$78:N126),"")</f>
        <v/>
      </c>
    </row>
    <row r="128" spans="1:14" x14ac:dyDescent="0.25">
      <c r="A128" s="4">
        <f t="shared" si="20"/>
        <v>46499</v>
      </c>
      <c r="B128" s="1" t="str">
        <f t="shared" si="17"/>
        <v>Thursday</v>
      </c>
      <c r="E128" s="2" t="s">
        <v>2</v>
      </c>
      <c r="H128" s="23" t="s">
        <v>3</v>
      </c>
      <c r="I128" s="2" t="str">
        <f t="shared" si="18"/>
        <v xml:space="preserve">Planning &amp; Highways (Planning only), followed by </v>
      </c>
      <c r="J128" s="2" t="str">
        <f t="shared" si="19"/>
        <v>Community</v>
      </c>
      <c r="K128" s="6" cm="1">
        <f t="array" ref="K128">IF(E128&lt;&gt;"",($A128-(_xlfn.XLOOKUP(TRUE,E$21:E127&lt;&gt;"",$A$21:$A127,,,-1)))/7,IF(F128&lt;&gt;"",($A128-(_xlfn.XLOOKUP(TRUE,F$21:F127&lt;&gt;"",$A$21:$A127,,,-1)))/7,IF(G128&lt;&gt;"",($A128-(_xlfn.XLOOKUP(TRUE,G$21:G127&lt;&gt;"",$A$21:$A127,,,-1)))/7,"")))</f>
        <v>12</v>
      </c>
      <c r="L128" s="6" t="str">
        <f t="shared" si="21"/>
        <v/>
      </c>
      <c r="M128" s="6" t="str">
        <f>IF(MONTH(A128)&lt;&gt;MONTH(A129),COUNTIF(C$78:F128,"&lt;&gt;")+COUNTIF(H$78:H128,"&lt;&gt;")-SUM(M$78:M127),"")</f>
        <v/>
      </c>
      <c r="N128" s="6" t="str">
        <f>IF(MONTH(A128)&lt;&gt;MONTH(A129),COUNTIF(J$78:J128,"&lt;&gt;")-COUNTBLANK(J$78:J128)-SUM(N$78:N127),"")</f>
        <v/>
      </c>
    </row>
    <row r="129" spans="1:14" x14ac:dyDescent="0.25">
      <c r="A129" s="4">
        <f t="shared" si="20"/>
        <v>46506</v>
      </c>
      <c r="B129" s="1" t="str">
        <f t="shared" si="17"/>
        <v>Thursday</v>
      </c>
      <c r="D129" s="2" t="s">
        <v>1</v>
      </c>
      <c r="I129" s="2" t="str">
        <f t="shared" si="18"/>
        <v/>
      </c>
      <c r="J129" s="2" t="str">
        <f t="shared" si="19"/>
        <v>F&amp;GP</v>
      </c>
      <c r="K129" s="6" t="str" cm="1">
        <f t="array" ref="K129">IF(E129&lt;&gt;"",($A129-(_xlfn.XLOOKUP(TRUE,E$21:E128&lt;&gt;"",$A$21:$A128,,,-1)))/7,IF(F129&lt;&gt;"",($A129-(_xlfn.XLOOKUP(TRUE,F$21:F128&lt;&gt;"",$A$21:$A128,,,-1)))/7,IF(G129&lt;&gt;"",($A129-(_xlfn.XLOOKUP(TRUE,G$21:G128&lt;&gt;"",$A$21:$A128,,,-1)))/7,"")))</f>
        <v/>
      </c>
      <c r="L129" s="6" t="str">
        <f t="shared" si="21"/>
        <v>April</v>
      </c>
      <c r="M129" s="6">
        <f>IF(MONTH(A129)&lt;&gt;MONTH(A130),COUNTIF(C$78:F129,"&lt;&gt;")+COUNTIF(H$78:H129,"&lt;&gt;")-SUM(M$78:M128),"")</f>
        <v>5</v>
      </c>
      <c r="N129" s="6">
        <f>IF(MONTH(A129)&lt;&gt;MONTH(A130),COUNTIF(J$78:J129,"&lt;&gt;")-COUNTBLANK(J$78:J129)-SUM(N$78:N128),"")</f>
        <v>4</v>
      </c>
    </row>
    <row r="130" spans="1:14" ht="15.75" thickBot="1" x14ac:dyDescent="0.3">
      <c r="A130"/>
      <c r="H130" s="2"/>
      <c r="I130"/>
    </row>
    <row r="131" spans="1:14" ht="15.75" thickBot="1" x14ac:dyDescent="0.3">
      <c r="A131" s="9" t="s">
        <v>44</v>
      </c>
      <c r="B131" s="57"/>
      <c r="C131" s="11">
        <f>COUNTA(C78:C129)</f>
        <v>7</v>
      </c>
      <c r="D131" s="11">
        <f t="shared" ref="D131:H131" si="22">COUNTA(D78:D129)</f>
        <v>8</v>
      </c>
      <c r="E131" s="11">
        <f t="shared" si="22"/>
        <v>4</v>
      </c>
      <c r="F131" s="11">
        <f t="shared" si="22"/>
        <v>4</v>
      </c>
      <c r="G131" s="11">
        <f t="shared" si="22"/>
        <v>4</v>
      </c>
      <c r="H131" s="11">
        <f t="shared" si="22"/>
        <v>17</v>
      </c>
      <c r="I131" s="11">
        <f>COUNTA(I78:I129)-COUNTBLANK(I78:I129)</f>
        <v>10</v>
      </c>
      <c r="J131" s="56">
        <f>COUNTA(J78:J129)-COUNTBLANK(J78:J129)</f>
        <v>30</v>
      </c>
    </row>
    <row r="132" spans="1:14" x14ac:dyDescent="0.25">
      <c r="A132"/>
      <c r="H132" s="2"/>
      <c r="I132"/>
    </row>
    <row r="133" spans="1:14" x14ac:dyDescent="0.25">
      <c r="A133"/>
      <c r="H133" s="2"/>
      <c r="I133"/>
    </row>
    <row r="134" spans="1:14" x14ac:dyDescent="0.25">
      <c r="A134"/>
      <c r="H134" s="2"/>
      <c r="I134"/>
    </row>
    <row r="135" spans="1:14" x14ac:dyDescent="0.25">
      <c r="A135"/>
      <c r="H135" s="2"/>
      <c r="I135"/>
    </row>
    <row r="136" spans="1:14" x14ac:dyDescent="0.25">
      <c r="A136"/>
      <c r="H136" s="2"/>
      <c r="I136"/>
    </row>
    <row r="137" spans="1:14" x14ac:dyDescent="0.25">
      <c r="A137"/>
      <c r="H137" s="2"/>
      <c r="I137"/>
    </row>
    <row r="138" spans="1:14" x14ac:dyDescent="0.25">
      <c r="A138"/>
      <c r="H138" s="2"/>
      <c r="I138"/>
    </row>
    <row r="139" spans="1:14" x14ac:dyDescent="0.25">
      <c r="A139"/>
      <c r="H139" s="2"/>
      <c r="I139"/>
    </row>
    <row r="140" spans="1:14" x14ac:dyDescent="0.25">
      <c r="A140"/>
      <c r="I140"/>
    </row>
    <row r="141" spans="1:14" x14ac:dyDescent="0.25">
      <c r="A141"/>
      <c r="I141"/>
    </row>
    <row r="142" spans="1:14" x14ac:dyDescent="0.25">
      <c r="A142"/>
      <c r="I142"/>
    </row>
    <row r="143" spans="1:14" x14ac:dyDescent="0.25">
      <c r="A143"/>
      <c r="I143"/>
    </row>
    <row r="144" spans="1:14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</sheetData>
  <conditionalFormatting sqref="A24:J74">
    <cfRule type="expression" dxfId="0" priority="1">
      <formula>OR($C24&lt;&gt;"",$D24&lt;&gt;"",$E24&lt;&gt;"",$F24&lt;&gt;"",$G24&lt;&gt;"",$H24&lt;&gt;"")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5C84FA3040E7418E53DF000E6CBA75" ma:contentTypeVersion="18" ma:contentTypeDescription="Create a new document." ma:contentTypeScope="" ma:versionID="5caf89ee66a107da1794133fd4660a27">
  <xsd:schema xmlns:xsd="http://www.w3.org/2001/XMLSchema" xmlns:xs="http://www.w3.org/2001/XMLSchema" xmlns:p="http://schemas.microsoft.com/office/2006/metadata/properties" xmlns:ns2="13ddb142-86c1-463f-9a12-a992385bda94" xmlns:ns3="e0ea50aa-9a19-4cb4-ba41-57597350199e" targetNamespace="http://schemas.microsoft.com/office/2006/metadata/properties" ma:root="true" ma:fieldsID="2ff0fd2272f1d3dc53d6b5d162648649" ns2:_="" ns3:_="">
    <xsd:import namespace="13ddb142-86c1-463f-9a12-a992385bda94"/>
    <xsd:import namespace="e0ea50aa-9a19-4cb4-ba41-57597350199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ddb142-86c1-463f-9a12-a992385bda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919250d-7dcb-4f5e-b444-383715c1c00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ea50aa-9a19-4cb4-ba41-57597350199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9b82454-37fd-4db9-bffb-e75612a8fe8e}" ma:internalName="TaxCatchAll" ma:showField="CatchAllData" ma:web="e0ea50aa-9a19-4cb4-ba41-5759735019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ea50aa-9a19-4cb4-ba41-57597350199e" xsi:nil="true"/>
    <lcf76f155ced4ddcb4097134ff3c332f xmlns="13ddb142-86c1-463f-9a12-a992385bda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28797BB-C431-4F17-BF79-797CA49571E8}"/>
</file>

<file path=customXml/itemProps2.xml><?xml version="1.0" encoding="utf-8"?>
<ds:datastoreItem xmlns:ds="http://schemas.openxmlformats.org/officeDocument/2006/customXml" ds:itemID="{B0B0C384-5E65-4E79-BFFD-4C471C421AB2}"/>
</file>

<file path=customXml/itemProps3.xml><?xml version="1.0" encoding="utf-8"?>
<ds:datastoreItem xmlns:ds="http://schemas.openxmlformats.org/officeDocument/2006/customXml" ds:itemID="{BF1A4E49-49A3-403F-BFB1-4C40A3390C9E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v9.5</vt:lpstr>
      <vt:lpstr>v9.4</vt:lpstr>
      <vt:lpstr>v9.3</vt:lpstr>
      <vt:lpstr>v9.2</vt:lpstr>
      <vt:lpstr>v9.1</vt:lpstr>
      <vt:lpstr>v9.0</vt:lpstr>
      <vt:lpstr>v8.0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Graham Bridgman</dc:creator>
  <cp:lastModifiedBy>Graham Bridgman</cp:lastModifiedBy>
  <dcterms:created xsi:type="dcterms:W3CDTF">2024-09-02T11:14:15Z</dcterms:created>
  <dcterms:modified xsi:type="dcterms:W3CDTF">2026-02-27T08:18:47Z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0x0101009B5C84FA3040E7418E53DF000E6CBA75</vt:lpwstr>
  </property>
</Properties>
</file>