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ACCOUNTS/2025-2026/2025-07-31/"/>
    </mc:Choice>
  </mc:AlternateContent>
  <xr:revisionPtr revIDLastSave="1715" documentId="8_{18791277-6EB9-45E9-B9CF-7257983CCC70}" xr6:coauthVersionLast="47" xr6:coauthVersionMax="47" xr10:uidLastSave="{B6321F0D-7B1D-4A82-BF84-AFDD94FE3663}"/>
  <bookViews>
    <workbookView xWindow="-28920" yWindow="-120" windowWidth="29040" windowHeight="15720" xr2:uid="{00000000-000D-0000-FFFF-FFFF00000000}"/>
  </bookViews>
  <sheets>
    <sheet name="MONTHLY I&amp;E" sheetId="2" r:id="rId1"/>
    <sheet name="CUM TB ENTRY" sheetId="1" r:id="rId2"/>
  </sheets>
  <definedNames>
    <definedName name="_xlnm.Print_Area" localSheetId="1">'CUM TB ENTRY'!$B$2:$O$101</definedName>
    <definedName name="_xlnm.Print_Area" localSheetId="0">'MONTHLY I&amp;E'!$B$2:$U$126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1" i="2" l="1"/>
  <c r="P51" i="2"/>
  <c r="G70" i="2" l="1"/>
  <c r="G89" i="2"/>
  <c r="G93" i="2"/>
  <c r="P99" i="2"/>
  <c r="G89" i="1"/>
  <c r="G93" i="1"/>
  <c r="G85" i="1"/>
  <c r="G70" i="1"/>
  <c r="G14" i="2"/>
  <c r="G11" i="2"/>
  <c r="G10" i="2"/>
  <c r="G9" i="2"/>
  <c r="G7" i="2"/>
  <c r="G6" i="2"/>
  <c r="G92" i="2"/>
  <c r="G88" i="2"/>
  <c r="G83" i="2"/>
  <c r="G82" i="2"/>
  <c r="G81" i="2"/>
  <c r="G80" i="2"/>
  <c r="G79" i="2"/>
  <c r="G78" i="2"/>
  <c r="G77" i="2"/>
  <c r="G76" i="2"/>
  <c r="G75" i="2"/>
  <c r="G74" i="2"/>
  <c r="G73" i="2"/>
  <c r="G68" i="2"/>
  <c r="G67" i="2"/>
  <c r="G66" i="2"/>
  <c r="G61" i="2"/>
  <c r="G60" i="2"/>
  <c r="G59" i="2"/>
  <c r="G58" i="2"/>
  <c r="G57" i="2"/>
  <c r="G56" i="2"/>
  <c r="G55" i="2"/>
  <c r="G54" i="2"/>
  <c r="G53" i="2"/>
  <c r="G52" i="2"/>
  <c r="G50" i="2"/>
  <c r="G49" i="2"/>
  <c r="G48" i="2"/>
  <c r="G47" i="2"/>
  <c r="G46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19" i="2"/>
  <c r="G18" i="2"/>
  <c r="G17" i="2"/>
  <c r="G16" i="2"/>
  <c r="G15" i="2"/>
  <c r="G13" i="2"/>
  <c r="G12" i="2"/>
  <c r="G8" i="2"/>
  <c r="I123" i="2"/>
  <c r="H117" i="2" l="1"/>
  <c r="E117" i="2" s="1"/>
  <c r="J117" i="2"/>
  <c r="K117" i="2"/>
  <c r="R89" i="2" l="1"/>
  <c r="R43" i="2"/>
  <c r="R21" i="2"/>
  <c r="R93" i="2"/>
  <c r="F92" i="2"/>
  <c r="E92" i="2"/>
  <c r="F88" i="2"/>
  <c r="F83" i="2"/>
  <c r="F82" i="2"/>
  <c r="F81" i="2"/>
  <c r="F80" i="2"/>
  <c r="F79" i="2"/>
  <c r="F78" i="2"/>
  <c r="F77" i="2"/>
  <c r="F76" i="2"/>
  <c r="F75" i="2"/>
  <c r="F74" i="2"/>
  <c r="F73" i="2"/>
  <c r="F68" i="2"/>
  <c r="F67" i="2"/>
  <c r="F66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19" i="2"/>
  <c r="F18" i="2"/>
  <c r="F17" i="2"/>
  <c r="F16" i="2"/>
  <c r="F15" i="2"/>
  <c r="F13" i="2"/>
  <c r="F8" i="2" l="1"/>
  <c r="F96" i="1"/>
  <c r="P92" i="2"/>
  <c r="P93" i="2" s="1"/>
  <c r="F21" i="1"/>
  <c r="F43" i="1"/>
  <c r="F63" i="1"/>
  <c r="D92" i="2"/>
  <c r="D93" i="2" s="1"/>
  <c r="F93" i="2"/>
  <c r="E93" i="2"/>
  <c r="D96" i="1"/>
  <c r="F93" i="1"/>
  <c r="E93" i="1"/>
  <c r="E96" i="1" s="1"/>
  <c r="D93" i="1"/>
  <c r="D89" i="1"/>
  <c r="F85" i="1" l="1"/>
  <c r="F89" i="1"/>
  <c r="F89" i="2" s="1"/>
  <c r="F70" i="1"/>
  <c r="D67" i="2"/>
  <c r="E67" i="2" s="1"/>
  <c r="D11" i="2"/>
  <c r="E11" i="2" s="1"/>
  <c r="D10" i="2"/>
  <c r="E10" i="2" s="1"/>
  <c r="F10" i="2" s="1"/>
  <c r="D9" i="2"/>
  <c r="E9" i="2" s="1"/>
  <c r="F9" i="2" s="1"/>
  <c r="D8" i="2"/>
  <c r="D7" i="2"/>
  <c r="E7" i="2" s="1"/>
  <c r="F7" i="2" s="1"/>
  <c r="D6" i="2"/>
  <c r="E6" i="2" s="1"/>
  <c r="F6" i="2" s="1"/>
  <c r="E8" i="2"/>
  <c r="D88" i="2"/>
  <c r="D89" i="2" s="1"/>
  <c r="E89" i="1"/>
  <c r="F11" i="2" l="1"/>
  <c r="Q11" i="2"/>
  <c r="E89" i="2"/>
  <c r="P89" i="2" l="1"/>
  <c r="E70" i="1"/>
  <c r="E85" i="1"/>
  <c r="D70" i="1" l="1"/>
  <c r="D85" i="1"/>
  <c r="S85" i="2" l="1"/>
  <c r="S70" i="2"/>
  <c r="S96" i="2" s="1"/>
  <c r="S63" i="2"/>
  <c r="S43" i="2"/>
  <c r="T29" i="2"/>
  <c r="D83" i="2"/>
  <c r="D82" i="2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68" i="2"/>
  <c r="D66" i="2"/>
  <c r="E66" i="2" s="1"/>
  <c r="D61" i="2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P47" i="2" s="1"/>
  <c r="D46" i="2"/>
  <c r="E46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F14" i="2" s="1"/>
  <c r="D13" i="2"/>
  <c r="E13" i="2" s="1"/>
  <c r="D12" i="2"/>
  <c r="E12" i="2" s="1"/>
  <c r="F12" i="2" s="1"/>
  <c r="E68" i="2" l="1"/>
  <c r="E70" i="2" s="1"/>
  <c r="R68" i="2"/>
  <c r="R70" i="2" s="1"/>
  <c r="E61" i="2"/>
  <c r="R61" i="2" s="1"/>
  <c r="R63" i="2" s="1"/>
  <c r="F43" i="2"/>
  <c r="F63" i="2"/>
  <c r="F70" i="2"/>
  <c r="E43" i="2"/>
  <c r="E82" i="2"/>
  <c r="E83" i="2"/>
  <c r="R83" i="2" s="1"/>
  <c r="R85" i="2" s="1"/>
  <c r="J115" i="2" s="1"/>
  <c r="E21" i="2"/>
  <c r="P7" i="2"/>
  <c r="S21" i="2"/>
  <c r="S95" i="2" s="1"/>
  <c r="E63" i="2" l="1"/>
  <c r="F85" i="2"/>
  <c r="F96" i="2" s="1"/>
  <c r="E85" i="2"/>
  <c r="E96" i="2" s="1"/>
  <c r="P82" i="2"/>
  <c r="P66" i="2"/>
  <c r="P59" i="2"/>
  <c r="P58" i="2"/>
  <c r="T58" i="2" s="1"/>
  <c r="P57" i="2"/>
  <c r="P56" i="2"/>
  <c r="T56" i="2" s="1"/>
  <c r="P54" i="2"/>
  <c r="P53" i="2"/>
  <c r="P48" i="2"/>
  <c r="P60" i="2"/>
  <c r="T60" i="2" s="1"/>
  <c r="P67" i="2"/>
  <c r="P55" i="2"/>
  <c r="P52" i="2"/>
  <c r="P50" i="2"/>
  <c r="T66" i="2" l="1"/>
  <c r="P70" i="2"/>
  <c r="P39" i="2"/>
  <c r="O21" i="2" l="1"/>
  <c r="O63" i="2"/>
  <c r="O70" i="2" s="1"/>
  <c r="O85" i="2"/>
  <c r="O43" i="2"/>
  <c r="O89" i="2" l="1"/>
  <c r="O93" i="2"/>
  <c r="O96" i="2"/>
  <c r="N63" i="2"/>
  <c r="N70" i="2" s="1"/>
  <c r="N85" i="2"/>
  <c r="N43" i="2"/>
  <c r="N21" i="2"/>
  <c r="N95" i="2" s="1"/>
  <c r="K63" i="2"/>
  <c r="K70" i="2" s="1"/>
  <c r="L85" i="2"/>
  <c r="J85" i="2"/>
  <c r="J43" i="2"/>
  <c r="L63" i="2"/>
  <c r="L70" i="2" s="1"/>
  <c r="M85" i="2"/>
  <c r="L21" i="2"/>
  <c r="L95" i="2" s="1"/>
  <c r="J63" i="2"/>
  <c r="J70" i="2" s="1"/>
  <c r="K43" i="2"/>
  <c r="M63" i="2"/>
  <c r="M70" i="2" s="1"/>
  <c r="K21" i="2"/>
  <c r="K95" i="2" s="1"/>
  <c r="J21" i="2"/>
  <c r="J95" i="2" s="1"/>
  <c r="L43" i="2"/>
  <c r="M21" i="2"/>
  <c r="M95" i="2" s="1"/>
  <c r="K85" i="2"/>
  <c r="M43" i="2"/>
  <c r="N89" i="2" l="1"/>
  <c r="N93" i="2"/>
  <c r="K89" i="2"/>
  <c r="K93" i="2" s="1"/>
  <c r="J89" i="2"/>
  <c r="J93" i="2"/>
  <c r="L89" i="2"/>
  <c r="L93" i="2"/>
  <c r="M89" i="2"/>
  <c r="M93" i="2" s="1"/>
  <c r="N96" i="2"/>
  <c r="L96" i="2"/>
  <c r="L97" i="2" s="1"/>
  <c r="M96" i="2"/>
  <c r="J96" i="2"/>
  <c r="J97" i="2" s="1"/>
  <c r="K96" i="2"/>
  <c r="K97" i="2" s="1"/>
  <c r="I85" i="2"/>
  <c r="H63" i="2"/>
  <c r="H70" i="2" s="1"/>
  <c r="H85" i="2"/>
  <c r="I43" i="2"/>
  <c r="I63" i="2"/>
  <c r="I70" i="2" s="1"/>
  <c r="H21" i="2"/>
  <c r="H95" i="2" s="1"/>
  <c r="I21" i="2"/>
  <c r="I95" i="2" s="1"/>
  <c r="H43" i="2"/>
  <c r="O113" i="1"/>
  <c r="N113" i="1"/>
  <c r="M113" i="1"/>
  <c r="L113" i="1"/>
  <c r="K113" i="1"/>
  <c r="J113" i="1"/>
  <c r="I113" i="1"/>
  <c r="H113" i="1"/>
  <c r="G113" i="1"/>
  <c r="F113" i="1"/>
  <c r="E113" i="1"/>
  <c r="D113" i="1"/>
  <c r="H89" i="2" l="1"/>
  <c r="H93" i="2"/>
  <c r="I89" i="2"/>
  <c r="I93" i="2" s="1"/>
  <c r="I96" i="2"/>
  <c r="I97" i="2" s="1"/>
  <c r="H96" i="2"/>
  <c r="H97" i="2" s="1"/>
  <c r="P12" i="2"/>
  <c r="G85" i="2"/>
  <c r="G21" i="2"/>
  <c r="G95" i="2" s="1"/>
  <c r="G43" i="2"/>
  <c r="G63" i="2"/>
  <c r="P80" i="2" l="1"/>
  <c r="T80" i="2" s="1"/>
  <c r="O109" i="1"/>
  <c r="N109" i="1"/>
  <c r="M109" i="1"/>
  <c r="L109" i="1"/>
  <c r="K109" i="1"/>
  <c r="J109" i="1"/>
  <c r="I109" i="1"/>
  <c r="H109" i="1"/>
  <c r="G109" i="1"/>
  <c r="F109" i="1"/>
  <c r="F117" i="1" s="1"/>
  <c r="E109" i="1"/>
  <c r="D109" i="1"/>
  <c r="L85" i="1"/>
  <c r="L89" i="1" s="1"/>
  <c r="L93" i="1" s="1"/>
  <c r="L63" i="1"/>
  <c r="L70" i="1" s="1"/>
  <c r="L43" i="1"/>
  <c r="L21" i="1"/>
  <c r="L95" i="1" s="1"/>
  <c r="G96" i="2" l="1"/>
  <c r="G97" i="2" s="1"/>
  <c r="L96" i="1"/>
  <c r="L98" i="1" s="1"/>
  <c r="L101" i="1" s="1"/>
  <c r="E117" i="1"/>
  <c r="D117" i="1"/>
  <c r="K117" i="1"/>
  <c r="L117" i="1"/>
  <c r="O95" i="2"/>
  <c r="G117" i="1"/>
  <c r="H117" i="1"/>
  <c r="O117" i="1"/>
  <c r="N117" i="1"/>
  <c r="M117" i="1"/>
  <c r="I117" i="1"/>
  <c r="J117" i="1"/>
  <c r="N97" i="2" l="1"/>
  <c r="O97" i="2"/>
  <c r="M97" i="2"/>
  <c r="O85" i="1"/>
  <c r="O89" i="1" s="1"/>
  <c r="O93" i="1" s="1"/>
  <c r="N85" i="1"/>
  <c r="N89" i="1" s="1"/>
  <c r="N93" i="1" s="1"/>
  <c r="M85" i="1"/>
  <c r="M89" i="1" s="1"/>
  <c r="M93" i="1" s="1"/>
  <c r="K85" i="1"/>
  <c r="K89" i="1" s="1"/>
  <c r="K93" i="1" s="1"/>
  <c r="J85" i="1"/>
  <c r="J89" i="1" s="1"/>
  <c r="J93" i="1" s="1"/>
  <c r="I85" i="1"/>
  <c r="I89" i="1" s="1"/>
  <c r="I93" i="1" s="1"/>
  <c r="H85" i="1"/>
  <c r="H89" i="1" s="1"/>
  <c r="H93" i="1" s="1"/>
  <c r="U63" i="2" l="1"/>
  <c r="U70" i="2" s="1"/>
  <c r="P25" i="2" l="1"/>
  <c r="T25" i="2" s="1"/>
  <c r="J107" i="2" l="1"/>
  <c r="J122" i="2" s="1"/>
  <c r="P38" i="2"/>
  <c r="M21" i="1"/>
  <c r="M95" i="1" s="1"/>
  <c r="M108" i="1" s="1"/>
  <c r="M110" i="1" s="1"/>
  <c r="L108" i="1"/>
  <c r="L110" i="1" s="1"/>
  <c r="C115" i="2"/>
  <c r="C113" i="2"/>
  <c r="C111" i="2"/>
  <c r="C109" i="2"/>
  <c r="C107" i="2"/>
  <c r="E21" i="1"/>
  <c r="E95" i="1" s="1"/>
  <c r="E108" i="1" s="1"/>
  <c r="E110" i="1" s="1"/>
  <c r="E43" i="1"/>
  <c r="E63" i="1"/>
  <c r="F95" i="1"/>
  <c r="F108" i="1" s="1"/>
  <c r="F110" i="1" s="1"/>
  <c r="G21" i="1"/>
  <c r="G95" i="1" s="1"/>
  <c r="G108" i="1" s="1"/>
  <c r="G110" i="1" s="1"/>
  <c r="G43" i="1"/>
  <c r="G63" i="1"/>
  <c r="G96" i="1" s="1"/>
  <c r="H21" i="1"/>
  <c r="H95" i="1" s="1"/>
  <c r="H108" i="1" s="1"/>
  <c r="H110" i="1" s="1"/>
  <c r="H43" i="1"/>
  <c r="H63" i="1"/>
  <c r="H70" i="1" s="1"/>
  <c r="I21" i="1"/>
  <c r="I95" i="1" s="1"/>
  <c r="I108" i="1" s="1"/>
  <c r="I110" i="1" s="1"/>
  <c r="I43" i="1"/>
  <c r="I63" i="1"/>
  <c r="I70" i="1" s="1"/>
  <c r="D21" i="1"/>
  <c r="D95" i="1" s="1"/>
  <c r="D108" i="1" s="1"/>
  <c r="D110" i="1" s="1"/>
  <c r="D43" i="1"/>
  <c r="D63" i="1"/>
  <c r="J21" i="1"/>
  <c r="J95" i="1" s="1"/>
  <c r="J108" i="1" s="1"/>
  <c r="J110" i="1" s="1"/>
  <c r="K21" i="1"/>
  <c r="K95" i="1" s="1"/>
  <c r="K108" i="1" s="1"/>
  <c r="K110" i="1" s="1"/>
  <c r="N21" i="1"/>
  <c r="N95" i="1" s="1"/>
  <c r="N108" i="1" s="1"/>
  <c r="N110" i="1" s="1"/>
  <c r="O21" i="1"/>
  <c r="O95" i="1" s="1"/>
  <c r="J63" i="1"/>
  <c r="J70" i="1" s="1"/>
  <c r="K63" i="1"/>
  <c r="K70" i="1" s="1"/>
  <c r="M63" i="1"/>
  <c r="M70" i="1" s="1"/>
  <c r="N63" i="1"/>
  <c r="N70" i="1" s="1"/>
  <c r="O63" i="1"/>
  <c r="O70" i="1" s="1"/>
  <c r="J43" i="1"/>
  <c r="K43" i="1"/>
  <c r="M43" i="1"/>
  <c r="N43" i="1"/>
  <c r="O43" i="1"/>
  <c r="J96" i="1" l="1"/>
  <c r="O96" i="1"/>
  <c r="O98" i="1" s="1"/>
  <c r="O101" i="1" s="1"/>
  <c r="I96" i="1"/>
  <c r="M96" i="1"/>
  <c r="N96" i="1"/>
  <c r="K96" i="1"/>
  <c r="H96" i="1"/>
  <c r="T55" i="2"/>
  <c r="H123" i="2"/>
  <c r="P46" i="2"/>
  <c r="T53" i="2"/>
  <c r="T57" i="2"/>
  <c r="T51" i="2"/>
  <c r="H107" i="2"/>
  <c r="Q21" i="2"/>
  <c r="Q95" i="2" s="1"/>
  <c r="D43" i="2"/>
  <c r="D63" i="2"/>
  <c r="D21" i="2"/>
  <c r="D95" i="2" s="1"/>
  <c r="D85" i="2"/>
  <c r="D70" i="2"/>
  <c r="E95" i="2"/>
  <c r="P6" i="2"/>
  <c r="P28" i="2"/>
  <c r="T38" i="2"/>
  <c r="O108" i="1"/>
  <c r="O110" i="1" s="1"/>
  <c r="P10" i="2"/>
  <c r="J113" i="2"/>
  <c r="P8" i="2"/>
  <c r="P17" i="2"/>
  <c r="P19" i="2"/>
  <c r="T19" i="2" s="1"/>
  <c r="P14" i="2"/>
  <c r="T14" i="2" s="1"/>
  <c r="P16" i="2"/>
  <c r="P9" i="2"/>
  <c r="P18" i="2"/>
  <c r="P34" i="2"/>
  <c r="T34" i="2" s="1"/>
  <c r="P73" i="2"/>
  <c r="T73" i="2" s="1"/>
  <c r="P35" i="2"/>
  <c r="P27" i="2"/>
  <c r="P36" i="2"/>
  <c r="T36" i="2" s="1"/>
  <c r="P81" i="2"/>
  <c r="P77" i="2"/>
  <c r="P32" i="2"/>
  <c r="T32" i="2" s="1"/>
  <c r="P30" i="2"/>
  <c r="P37" i="2"/>
  <c r="T37" i="2" s="1"/>
  <c r="P33" i="2"/>
  <c r="P75" i="2"/>
  <c r="T75" i="2" s="1"/>
  <c r="P31" i="2"/>
  <c r="P40" i="2"/>
  <c r="T40" i="2" s="1"/>
  <c r="P41" i="2"/>
  <c r="T41" i="2" s="1"/>
  <c r="P74" i="2"/>
  <c r="P24" i="2"/>
  <c r="P26" i="2"/>
  <c r="D96" i="2" l="1"/>
  <c r="T46" i="2"/>
  <c r="P63" i="2"/>
  <c r="T77" i="2"/>
  <c r="P43" i="2"/>
  <c r="E97" i="2"/>
  <c r="D97" i="2"/>
  <c r="D98" i="1"/>
  <c r="D101" i="1" s="1"/>
  <c r="D112" i="1"/>
  <c r="D114" i="1" s="1"/>
  <c r="D116" i="1" s="1"/>
  <c r="H98" i="1"/>
  <c r="H101" i="1" s="1"/>
  <c r="H112" i="1"/>
  <c r="H114" i="1" s="1"/>
  <c r="H116" i="1" s="1"/>
  <c r="J98" i="1"/>
  <c r="J101" i="1" s="1"/>
  <c r="J112" i="1"/>
  <c r="J114" i="1" s="1"/>
  <c r="J116" i="1" s="1"/>
  <c r="F98" i="1"/>
  <c r="F101" i="1" s="1"/>
  <c r="F112" i="1"/>
  <c r="F114" i="1" s="1"/>
  <c r="F116" i="1" s="1"/>
  <c r="L112" i="1"/>
  <c r="L114" i="1" s="1"/>
  <c r="L116" i="1" s="1"/>
  <c r="G98" i="1"/>
  <c r="G101" i="1" s="1"/>
  <c r="G112" i="1"/>
  <c r="G114" i="1" s="1"/>
  <c r="G116" i="1" s="1"/>
  <c r="I98" i="1"/>
  <c r="I101" i="1" s="1"/>
  <c r="I112" i="1"/>
  <c r="I114" i="1" s="1"/>
  <c r="I116" i="1" s="1"/>
  <c r="K98" i="1"/>
  <c r="K101" i="1" s="1"/>
  <c r="K112" i="1"/>
  <c r="K114" i="1" s="1"/>
  <c r="K116" i="1" s="1"/>
  <c r="E98" i="1"/>
  <c r="E101" i="1" s="1"/>
  <c r="E112" i="1"/>
  <c r="E114" i="1" s="1"/>
  <c r="E116" i="1" s="1"/>
  <c r="O112" i="1"/>
  <c r="O114" i="1" s="1"/>
  <c r="O116" i="1" s="1"/>
  <c r="N98" i="1"/>
  <c r="N101" i="1" s="1"/>
  <c r="N112" i="1"/>
  <c r="N114" i="1" s="1"/>
  <c r="N116" i="1" s="1"/>
  <c r="M98" i="1"/>
  <c r="M101" i="1" s="1"/>
  <c r="M112" i="1"/>
  <c r="M114" i="1" s="1"/>
  <c r="M116" i="1" s="1"/>
  <c r="P85" i="2"/>
  <c r="T67" i="2"/>
  <c r="T17" i="2"/>
  <c r="T35" i="2"/>
  <c r="T27" i="2"/>
  <c r="T52" i="2"/>
  <c r="T9" i="2"/>
  <c r="T7" i="2"/>
  <c r="T16" i="2"/>
  <c r="T50" i="2"/>
  <c r="T18" i="2"/>
  <c r="T31" i="2"/>
  <c r="T33" i="2"/>
  <c r="T74" i="2"/>
  <c r="H122" i="2"/>
  <c r="I122" i="2" s="1"/>
  <c r="T30" i="2"/>
  <c r="T24" i="2"/>
  <c r="T8" i="2"/>
  <c r="T26" i="2"/>
  <c r="T48" i="2"/>
  <c r="P96" i="2" l="1"/>
  <c r="K115" i="2"/>
  <c r="E115" i="2" s="1"/>
  <c r="K113" i="2"/>
  <c r="E113" i="2" s="1"/>
  <c r="H124" i="2"/>
  <c r="T96" i="2" l="1"/>
  <c r="T43" i="2"/>
  <c r="T47" i="2" l="1"/>
  <c r="P15" i="2"/>
  <c r="T15" i="2" s="1"/>
  <c r="F21" i="2"/>
  <c r="F95" i="2" s="1"/>
  <c r="F97" i="2" s="1"/>
  <c r="P13" i="2"/>
  <c r="P21" i="2" l="1"/>
  <c r="K107" i="2" s="1"/>
  <c r="T13" i="2"/>
  <c r="T21" i="2" l="1"/>
  <c r="P95" i="2"/>
  <c r="T95" i="2" s="1"/>
  <c r="E107" i="2"/>
  <c r="K122" i="2"/>
  <c r="P97" i="2" l="1"/>
  <c r="E122" i="2"/>
  <c r="F122" i="2"/>
  <c r="K111" i="2"/>
  <c r="J111" i="2"/>
  <c r="R96" i="2"/>
  <c r="K109" i="2"/>
  <c r="P100" i="2" l="1"/>
  <c r="E109" i="2"/>
  <c r="E111" i="2"/>
  <c r="J123" i="2"/>
  <c r="J124" i="2" s="1"/>
  <c r="K123" i="2"/>
  <c r="E123" i="2" l="1"/>
  <c r="F123" i="2" s="1"/>
  <c r="E124" i="2" l="1"/>
  <c r="K124" i="2" s="1"/>
  <c r="K126" i="2" s="1"/>
  <c r="K127" i="2" l="1"/>
</calcChain>
</file>

<file path=xl/sharedStrings.xml><?xml version="1.0" encoding="utf-8"?>
<sst xmlns="http://schemas.openxmlformats.org/spreadsheetml/2006/main" count="306" uniqueCount="184">
  <si>
    <t>SMPC INCOME &amp; EXPENDITURE BY MONTH</t>
  </si>
  <si>
    <t xml:space="preserve">Non Budgeted Income to EMR </t>
  </si>
  <si>
    <t>Non Budgeted Spend from EMR</t>
  </si>
  <si>
    <t>Additional Comments</t>
  </si>
  <si>
    <t>% of</t>
  </si>
  <si>
    <t>Code</t>
  </si>
  <si>
    <t>Account name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</si>
  <si>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</si>
  <si>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</si>
  <si>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</si>
  <si>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</si>
  <si>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</si>
  <si>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</si>
  <si>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</si>
  <si>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</si>
  <si>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</si>
  <si>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</si>
  <si>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</si>
  <si>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</si>
  <si>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Yr to Date</t>
  </si>
  <si>
    <t>Budget</t>
  </si>
  <si>
    <t>Comments for last entry</t>
  </si>
  <si>
    <t>Income</t>
  </si>
  <si>
    <t>Admin Income</t>
  </si>
  <si>
    <t>Wayleave Rental</t>
  </si>
  <si>
    <t>Precept</t>
  </si>
  <si>
    <t>Bank Interest</t>
  </si>
  <si>
    <t>Grants Received</t>
  </si>
  <si>
    <t>CIL Monies Received</t>
  </si>
  <si>
    <t>Donations</t>
  </si>
  <si>
    <t>Cemetery Fees - Burial Plot</t>
  </si>
  <si>
    <t>Cemetery Fees - Cremation Plot</t>
  </si>
  <si>
    <t>Cemetery Fees - Memorial</t>
  </si>
  <si>
    <t>Fairground Hire Fee</t>
  </si>
  <si>
    <t>Fairground Hire Fee (Annual)</t>
  </si>
  <si>
    <t>Fairground Hire Tennis Courts</t>
  </si>
  <si>
    <t xml:space="preserve">Tennis court hire fees </t>
  </si>
  <si>
    <t>Tennis Courts - Annual</t>
  </si>
  <si>
    <t>Total</t>
  </si>
  <si>
    <t>Administration</t>
  </si>
  <si>
    <t>Staff Costs</t>
  </si>
  <si>
    <t>Pension Admin Charge</t>
  </si>
  <si>
    <t>Training</t>
  </si>
  <si>
    <t>Chairman's Allowance</t>
  </si>
  <si>
    <t>Election Expenses</t>
  </si>
  <si>
    <t>Audit Fee</t>
  </si>
  <si>
    <t>Admin Expenses</t>
  </si>
  <si>
    <t>Insurance Costs</t>
  </si>
  <si>
    <t>Annual Subscription</t>
  </si>
  <si>
    <t>Hall Rental Costs</t>
  </si>
  <si>
    <t>Office - Rent/Rates/Utility</t>
  </si>
  <si>
    <t>Bank Charges</t>
  </si>
  <si>
    <t>Lloyds commercial card monthly fee &amp; bank service charges</t>
  </si>
  <si>
    <t>Rememberance Day</t>
  </si>
  <si>
    <t>Tennis Court Clubspark</t>
  </si>
  <si>
    <t>Unbudgeted Expenditure</t>
  </si>
  <si>
    <t>Willink LC</t>
  </si>
  <si>
    <t>Community Grants</t>
  </si>
  <si>
    <t>Grants</t>
  </si>
  <si>
    <t>Community Award</t>
  </si>
  <si>
    <t>Community Competition</t>
  </si>
  <si>
    <t>Neighbourhood Plan</t>
  </si>
  <si>
    <t>CIL Expenditure</t>
  </si>
  <si>
    <t>Software/web design</t>
  </si>
  <si>
    <t>Web Hosting</t>
  </si>
  <si>
    <t>Newsletters</t>
  </si>
  <si>
    <t>Scarecrow Trail</t>
  </si>
  <si>
    <t>Cemetery Grass Cutting</t>
  </si>
  <si>
    <t>Cemetery General Maintenance</t>
  </si>
  <si>
    <t>Cemetery Lease Rental</t>
  </si>
  <si>
    <t>Cemetery Extension Project</t>
  </si>
  <si>
    <t>Fairground Grass Cutting</t>
  </si>
  <si>
    <t>Fairground Maintenance/Expense</t>
  </si>
  <si>
    <t>Dog Bin Waste Disposal</t>
  </si>
  <si>
    <t>Play Area Maintenance</t>
  </si>
  <si>
    <t>Sinking Fund Tennis Courts</t>
  </si>
  <si>
    <t>Pillbox Maintenance</t>
  </si>
  <si>
    <t>CCTV Annual Charge</t>
  </si>
  <si>
    <t>Fairground Lease Rental</t>
  </si>
  <si>
    <t>Roads, Footpaths and Commons</t>
  </si>
  <si>
    <t>Commons</t>
  </si>
  <si>
    <t>Defibrilators</t>
  </si>
  <si>
    <t>ASWC/CSW</t>
  </si>
  <si>
    <t>West End Road Car Park</t>
  </si>
  <si>
    <t>Community Projects</t>
  </si>
  <si>
    <t>Climate and Environment</t>
  </si>
  <si>
    <t>Cycleway and Footpath</t>
  </si>
  <si>
    <t>SUMMARY</t>
  </si>
  <si>
    <t>Total Expenditure</t>
  </si>
  <si>
    <t>Total Income less expenditure</t>
  </si>
  <si>
    <t>Cumulative Inc &amp; Exp report</t>
  </si>
  <si>
    <t>Check</t>
  </si>
  <si>
    <t>SMPC INCOME &amp; EXPENDITURE SUMMARY</t>
  </si>
  <si>
    <t>Revenue items</t>
  </si>
  <si>
    <t>CIL Capital items</t>
  </si>
  <si>
    <t>EMR  capital items</t>
  </si>
  <si>
    <t>EMR Income/Expenditure</t>
  </si>
  <si>
    <t>Total Income/ Expenditure</t>
  </si>
  <si>
    <t>Infrastructure Notes</t>
  </si>
  <si>
    <t>H99 = CIL income</t>
  </si>
  <si>
    <t>H101 = CIL expenditure</t>
  </si>
  <si>
    <t>Revenue Items</t>
  </si>
  <si>
    <t>Capital Items</t>
  </si>
  <si>
    <t xml:space="preserve">% of </t>
  </si>
  <si>
    <t>No budget for CIL income 24/25</t>
  </si>
  <si>
    <t>No budget for CIL expenditure 24/25</t>
  </si>
  <si>
    <t xml:space="preserve">Check </t>
  </si>
  <si>
    <t>Error</t>
  </si>
  <si>
    <t>ENTER CUMULATIVE TRIAL BALANCE FIGURES IN RELEVANT MONTH BELOW</t>
  </si>
  <si>
    <t xml:space="preserve">Rememberance Day </t>
  </si>
  <si>
    <t>Pillbox maintenance</t>
  </si>
  <si>
    <t>Total Income</t>
  </si>
  <si>
    <t>Income less expenditure</t>
  </si>
  <si>
    <t>Monthly Inc &amp; Exp report</t>
  </si>
  <si>
    <t>Report</t>
  </si>
  <si>
    <t>not saved</t>
  </si>
  <si>
    <t>Revenue/Capital analysis</t>
  </si>
  <si>
    <t>Capital Income</t>
  </si>
  <si>
    <t>Revenue Income (calc)</t>
  </si>
  <si>
    <t>Capital Expenditure</t>
  </si>
  <si>
    <t>Revenue Expenditure (calc)</t>
  </si>
  <si>
    <t>Net Revenue</t>
  </si>
  <si>
    <t>Net Capital</t>
  </si>
  <si>
    <t>2025/26</t>
  </si>
  <si>
    <t>Estate Management</t>
  </si>
  <si>
    <t>Community Committee</t>
  </si>
  <si>
    <t>Community Committee 105</t>
  </si>
  <si>
    <t>Planning and Highways</t>
  </si>
  <si>
    <t>Estates Management</t>
  </si>
  <si>
    <t>PLWB Loan Repayment</t>
  </si>
  <si>
    <t>EMR Held</t>
  </si>
  <si>
    <t>EMR: £5,000.16</t>
  </si>
  <si>
    <t>EMR: 10,000</t>
  </si>
  <si>
    <t xml:space="preserve">EMR: 8,340.51 </t>
  </si>
  <si>
    <t>CIL monies received transferred TO EMR 338</t>
  </si>
  <si>
    <t>1st instalment</t>
  </si>
  <si>
    <t>Stripe electronic fees</t>
  </si>
  <si>
    <r>
      <t xml:space="preserve">EMR </t>
    </r>
    <r>
      <rPr>
        <b/>
        <sz val="11"/>
        <color rgb="FFFF0000"/>
        <rFont val="Calibri"/>
        <family val="2"/>
      </rPr>
      <t>329</t>
    </r>
    <r>
      <rPr>
        <sz val="11"/>
        <color rgb="FFFF0000"/>
        <rFont val="Calibri"/>
        <family val="2"/>
      </rPr>
      <t xml:space="preserve">: 5,000 Windmill common        EMR </t>
    </r>
    <r>
      <rPr>
        <b/>
        <sz val="11"/>
        <color rgb="FFFF0000"/>
        <rFont val="Calibri"/>
        <family val="2"/>
      </rPr>
      <t>329</t>
    </r>
    <r>
      <rPr>
        <sz val="11"/>
        <color rgb="FFFF0000"/>
        <rFont val="Calibri"/>
        <family val="2"/>
      </rPr>
      <t>: 7,727 for Brewery common Recharge</t>
    </r>
  </si>
  <si>
    <t>2025/26 Year to Date</t>
  </si>
  <si>
    <t>Willink end of contract fee</t>
  </si>
  <si>
    <t>compost</t>
  </si>
  <si>
    <t xml:space="preserve">Fairground and Cemetery </t>
  </si>
  <si>
    <t>Fairground and Cemetery 301</t>
  </si>
  <si>
    <t>EMR: 0.00 (Playground equipment)</t>
  </si>
  <si>
    <t>R,F&amp;C</t>
  </si>
  <si>
    <t>Annual insurance payment: Clear Councils</t>
  </si>
  <si>
    <t>Annual membership: BALC/NALC</t>
  </si>
  <si>
    <t>Cemetery grass cutting</t>
  </si>
  <si>
    <t>lawn seed and weed treatment</t>
  </si>
  <si>
    <t>Pillbox cut</t>
  </si>
  <si>
    <t>2025/2026</t>
  </si>
  <si>
    <t>Communications</t>
  </si>
  <si>
    <t>1 X memorials</t>
  </si>
  <si>
    <t>Training: D Davis CiLCA, S Taylor CiLCA</t>
  </si>
  <si>
    <t>Accruals 24/25, End of year audit</t>
  </si>
  <si>
    <t>Cemetery lease rental</t>
  </si>
  <si>
    <t>ROSPA annual, Q1 monthly inspection</t>
  </si>
  <si>
    <t>replacement defib pads</t>
  </si>
  <si>
    <t>PO 2437, PO 2436 Geo investigation and report</t>
  </si>
  <si>
    <t>Spring Newsletter 24/25</t>
  </si>
  <si>
    <t>Gyrospiral repair, Q3 24/25 quarterly inspection</t>
  </si>
  <si>
    <t>EMR: 10,147.70 CIL 24/25</t>
  </si>
  <si>
    <t>EMR: 315,192.68</t>
  </si>
  <si>
    <t>Fairground and Cemetery</t>
  </si>
  <si>
    <t>Interest received for June</t>
  </si>
  <si>
    <t>Hire fee: Little Kickers</t>
  </si>
  <si>
    <t>Salary costs: July</t>
  </si>
  <si>
    <t>Pension admin fee: June</t>
  </si>
  <si>
    <t>Mortimer Hobby Hall approved 24/25</t>
  </si>
  <si>
    <t>EMR: 1,000.00 conservation boards,                 EMR: 0.00 tree work,    EMR: 0 FG water supply</t>
  </si>
  <si>
    <t>Cemetery extension Phase 1 and R Earl phase 1 monitoring</t>
  </si>
  <si>
    <t>Purple Dragon March-June, post, Amazon purchases for stationary</t>
  </si>
  <si>
    <t>Hall Hire: May and June</t>
  </si>
  <si>
    <t>Mobile phones/WiFi hot spot monthly charge including gigaclear, library office rent</t>
  </si>
  <si>
    <t>T shirts for funday, funday prizes</t>
  </si>
  <si>
    <t>Fairground grounds maintenance June 25</t>
  </si>
  <si>
    <t>Electricity monthyl DD, waste collection, tennis court centre strap, Key cut, FG water supply, petrol for strimmer, waste collection holiday cover</t>
  </si>
  <si>
    <t>Dog waste collection</t>
  </si>
  <si>
    <t>SID X 2 purchase and part for stand, batteries and charger</t>
  </si>
  <si>
    <t>NPSG admin June 25 and June Hall hire</t>
  </si>
  <si>
    <t>dns domain subscription, DNS network services</t>
  </si>
  <si>
    <t>Summer newsletter</t>
  </si>
  <si>
    <r>
      <t>EMR: 53,141.00</t>
    </r>
    <r>
      <rPr>
        <sz val="11"/>
        <color theme="4"/>
        <rFont val="Calibri"/>
        <family val="2"/>
      </rPr>
      <t xml:space="preserve">-  £4360 still outstanding on PO  2386        </t>
    </r>
    <r>
      <rPr>
        <sz val="11"/>
        <color rgb="FFFF0000"/>
        <rFont val="Calibri"/>
        <family val="2"/>
      </rPr>
      <t xml:space="preserve">                                                              </t>
    </r>
    <r>
      <rPr>
        <sz val="11"/>
        <color theme="1"/>
        <rFont val="Calibri"/>
        <family val="2"/>
      </rPr>
      <t xml:space="preserve">Cemetery design work to date 23/24 underspend of £1245         </t>
    </r>
    <r>
      <rPr>
        <sz val="11"/>
        <color rgb="FFFF0000"/>
        <rFont val="Calibri"/>
        <family val="2"/>
      </rPr>
      <t xml:space="preserve">             </t>
    </r>
  </si>
  <si>
    <t>EMR 24519.00- 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</si>
</sst>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#,##0&quot; &quot;;&quot;-&quot;#,##0&quot; &quot;;&quot; -&quot;00&quot; &quot;;&quot; &quot;@&quot; &quot;"/>
    <numFmt numFmtId="165" formatCode="&quot; &quot;#,##0.00&quot; &quot;;&quot;-&quot;#,##0.00&quot; &quot;;&quot; -&quot;00&quot; &quot;;&quot; &quot;@&quot; &quot;"/>
    <numFmt numFmtId="166" formatCode="0;\-0;;@"/>
    <numFmt numFmtId="167" formatCode="0.00_ ;\-0.00\ "/>
  </numFmts>
  <fonts count="1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rgb="FFED7D31"/>
      <name val="Calibri"/>
      <family val="2"/>
    </font>
    <font>
      <b/>
      <sz val="11"/>
      <color rgb="FF000000"/>
      <name val="Calibri"/>
      <family val="2"/>
    </font>
    <font>
      <u/>
      <sz val="11"/>
      <color theme="11"/>
      <name val="Calibri"/>
      <family val="2"/>
    </font>
    <font>
      <sz val="8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4"/>
      <name val="Calibri"/>
      <family val="2"/>
    </font>
    <font>
      <b/>
      <sz val="11"/>
      <color rgb="FFFF0000"/>
      <name val="Calibri"/>
      <family val="2"/>
    </font>
    <font>
      <sz val="11"/>
      <color theme="9" tint="-0.249977111117893"/>
      <name val="Calibri"/>
      <family val="2"/>
    </font>
    <font>
      <b/>
      <sz val="11"/>
      <color theme="4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B4C6E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 applyProtection="1">
      <protection locked="0"/>
    </xf>
    <xf numFmtId="0" fontId="4" fillId="2" borderId="0" xfId="0" applyFont="1" applyFill="1"/>
    <xf numFmtId="0" fontId="4" fillId="2" borderId="0" xfId="0" applyFont="1" applyFill="1" applyProtection="1">
      <protection locked="0"/>
    </xf>
    <xf numFmtId="164" fontId="1" fillId="0" borderId="0" xfId="1" applyNumberFormat="1" applyFont="1"/>
    <xf numFmtId="164" fontId="3" fillId="0" borderId="0" xfId="1" applyNumberFormat="1" applyFont="1"/>
    <xf numFmtId="0" fontId="4" fillId="0" borderId="0" xfId="0" applyFont="1"/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4" borderId="0" xfId="0" applyFill="1"/>
    <xf numFmtId="164" fontId="1" fillId="4" borderId="0" xfId="1" applyNumberFormat="1" applyFont="1" applyFill="1"/>
    <xf numFmtId="164" fontId="1" fillId="4" borderId="0" xfId="1" applyNumberFormat="1" applyFont="1" applyFill="1" applyProtection="1">
      <protection locked="0"/>
    </xf>
    <xf numFmtId="0" fontId="4" fillId="4" borderId="0" xfId="0" applyFont="1" applyFill="1"/>
    <xf numFmtId="0" fontId="4" fillId="4" borderId="0" xfId="0" quotePrefix="1" applyFont="1" applyFill="1"/>
    <xf numFmtId="164" fontId="4" fillId="4" borderId="0" xfId="1" applyNumberFormat="1" applyFont="1" applyFill="1"/>
    <xf numFmtId="0" fontId="0" fillId="8" borderId="0" xfId="0" applyFill="1"/>
    <xf numFmtId="164" fontId="0" fillId="0" borderId="0" xfId="1" applyNumberFormat="1" applyFont="1" applyFill="1"/>
    <xf numFmtId="3" fontId="1" fillId="0" borderId="0" xfId="1" applyNumberFormat="1" applyFont="1"/>
    <xf numFmtId="3" fontId="1" fillId="0" borderId="0" xfId="1" applyNumberFormat="1" applyFont="1" applyFill="1"/>
    <xf numFmtId="3" fontId="0" fillId="0" borderId="0" xfId="0" applyNumberFormat="1"/>
    <xf numFmtId="4" fontId="0" fillId="0" borderId="0" xfId="1" applyNumberFormat="1" applyFont="1" applyProtection="1">
      <protection locked="0"/>
    </xf>
    <xf numFmtId="4" fontId="0" fillId="0" borderId="0" xfId="1" applyNumberFormat="1" applyFont="1"/>
    <xf numFmtId="4" fontId="1" fillId="0" borderId="0" xfId="1" applyNumberFormat="1" applyFont="1"/>
    <xf numFmtId="4" fontId="4" fillId="2" borderId="0" xfId="1" applyNumberFormat="1" applyFont="1" applyFill="1" applyProtection="1">
      <protection locked="0"/>
    </xf>
    <xf numFmtId="4" fontId="1" fillId="0" borderId="0" xfId="1" applyNumberFormat="1" applyFont="1" applyProtection="1">
      <protection locked="0"/>
    </xf>
    <xf numFmtId="4" fontId="3" fillId="0" borderId="0" xfId="1" applyNumberFormat="1" applyFont="1" applyProtection="1">
      <protection locked="0"/>
    </xf>
    <xf numFmtId="4" fontId="4" fillId="2" borderId="0" xfId="1" applyNumberFormat="1" applyFont="1" applyFill="1"/>
    <xf numFmtId="4" fontId="1" fillId="0" borderId="0" xfId="1" applyNumberFormat="1" applyFont="1" applyFill="1" applyProtection="1">
      <protection locked="0"/>
    </xf>
    <xf numFmtId="4" fontId="1" fillId="0" borderId="0" xfId="1" applyNumberFormat="1" applyFont="1" applyFill="1"/>
    <xf numFmtId="4" fontId="3" fillId="0" borderId="0" xfId="1" applyNumberFormat="1" applyFont="1" applyFill="1" applyProtection="1">
      <protection locked="0"/>
    </xf>
    <xf numFmtId="4" fontId="1" fillId="8" borderId="0" xfId="1" applyNumberFormat="1" applyFont="1" applyFill="1"/>
    <xf numFmtId="4" fontId="0" fillId="8" borderId="0" xfId="1" applyNumberFormat="1" applyFont="1" applyFill="1"/>
    <xf numFmtId="9" fontId="1" fillId="0" borderId="0" xfId="5" applyFont="1" applyFill="1"/>
    <xf numFmtId="9" fontId="0" fillId="0" borderId="0" xfId="5" applyFont="1"/>
    <xf numFmtId="164" fontId="4" fillId="4" borderId="3" xfId="1" applyNumberFormat="1" applyFont="1" applyFill="1" applyBorder="1"/>
    <xf numFmtId="9" fontId="1" fillId="4" borderId="5" xfId="5" applyFont="1" applyFill="1" applyBorder="1"/>
    <xf numFmtId="164" fontId="8" fillId="4" borderId="5" xfId="1" applyNumberFormat="1" applyFont="1" applyFill="1" applyBorder="1" applyAlignment="1">
      <alignment horizontal="center"/>
    </xf>
    <xf numFmtId="164" fontId="8" fillId="4" borderId="8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6" fontId="0" fillId="0" borderId="0" xfId="1" applyNumberFormat="1" applyFont="1" applyFill="1" applyBorder="1"/>
    <xf numFmtId="166" fontId="1" fillId="0" borderId="0" xfId="1" applyNumberFormat="1" applyFont="1" applyBorder="1"/>
    <xf numFmtId="166" fontId="1" fillId="0" borderId="5" xfId="1" applyNumberFormat="1" applyFont="1" applyBorder="1"/>
    <xf numFmtId="166" fontId="1" fillId="4" borderId="5" xfId="1" applyNumberFormat="1" applyFont="1" applyFill="1" applyBorder="1"/>
    <xf numFmtId="166" fontId="0" fillId="0" borderId="0" xfId="1" applyNumberFormat="1" applyFont="1" applyBorder="1" applyProtection="1">
      <protection locked="0"/>
    </xf>
    <xf numFmtId="166" fontId="0" fillId="0" borderId="0" xfId="1" applyNumberFormat="1" applyFont="1" applyBorder="1"/>
    <xf numFmtId="166" fontId="1" fillId="0" borderId="0" xfId="1" applyNumberFormat="1" applyFont="1" applyBorder="1" applyProtection="1">
      <protection locked="0"/>
    </xf>
    <xf numFmtId="166" fontId="1" fillId="0" borderId="0" xfId="1" applyNumberFormat="1" applyFont="1" applyFill="1" applyBorder="1"/>
    <xf numFmtId="9" fontId="4" fillId="4" borderId="5" xfId="5" applyFont="1" applyFill="1" applyBorder="1"/>
    <xf numFmtId="0" fontId="7" fillId="6" borderId="1" xfId="0" applyFont="1" applyFill="1" applyBorder="1"/>
    <xf numFmtId="0" fontId="4" fillId="6" borderId="2" xfId="0" applyFont="1" applyFill="1" applyBorder="1"/>
    <xf numFmtId="0" fontId="7" fillId="6" borderId="2" xfId="0" quotePrefix="1" applyFont="1" applyFill="1" applyBorder="1"/>
    <xf numFmtId="164" fontId="4" fillId="6" borderId="2" xfId="1" applyNumberFormat="1" applyFont="1" applyFill="1" applyBorder="1"/>
    <xf numFmtId="164" fontId="4" fillId="6" borderId="2" xfId="1" applyNumberFormat="1" applyFont="1" applyFill="1" applyBorder="1" applyProtection="1">
      <protection locked="0"/>
    </xf>
    <xf numFmtId="164" fontId="4" fillId="6" borderId="3" xfId="1" applyNumberFormat="1" applyFont="1" applyFill="1" applyBorder="1"/>
    <xf numFmtId="164" fontId="4" fillId="6" borderId="1" xfId="1" applyNumberFormat="1" applyFont="1" applyFill="1" applyBorder="1"/>
    <xf numFmtId="0" fontId="8" fillId="6" borderId="4" xfId="0" applyFont="1" applyFill="1" applyBorder="1"/>
    <xf numFmtId="0" fontId="8" fillId="6" borderId="0" xfId="0" applyFont="1" applyFill="1"/>
    <xf numFmtId="164" fontId="8" fillId="6" borderId="0" xfId="1" applyNumberFormat="1" applyFont="1" applyFill="1" applyBorder="1"/>
    <xf numFmtId="164" fontId="8" fillId="6" borderId="0" xfId="1" applyNumberFormat="1" applyFont="1" applyFill="1" applyBorder="1" applyProtection="1">
      <protection locked="0"/>
    </xf>
    <xf numFmtId="164" fontId="8" fillId="6" borderId="5" xfId="1" applyNumberFormat="1" applyFont="1" applyFill="1" applyBorder="1"/>
    <xf numFmtId="164" fontId="8" fillId="6" borderId="4" xfId="1" quotePrefix="1" applyNumberFormat="1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/>
    <xf numFmtId="164" fontId="8" fillId="6" borderId="7" xfId="1" applyNumberFormat="1" applyFont="1" applyFill="1" applyBorder="1" applyAlignment="1" applyProtection="1">
      <alignment horizontal="center"/>
      <protection locked="0"/>
    </xf>
    <xf numFmtId="164" fontId="8" fillId="6" borderId="8" xfId="1" applyNumberFormat="1" applyFont="1" applyFill="1" applyBorder="1" applyAlignment="1" applyProtection="1">
      <alignment horizontal="center"/>
      <protection locked="0"/>
    </xf>
    <xf numFmtId="164" fontId="8" fillId="6" borderId="6" xfId="1" applyNumberFormat="1" applyFont="1" applyFill="1" applyBorder="1" applyAlignment="1" applyProtection="1">
      <alignment horizontal="center"/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10" xfId="0" applyFont="1" applyFill="1" applyBorder="1" applyProtection="1">
      <protection locked="0"/>
    </xf>
    <xf numFmtId="166" fontId="4" fillId="5" borderId="10" xfId="1" applyNumberFormat="1" applyFont="1" applyFill="1" applyBorder="1" applyProtection="1">
      <protection locked="0"/>
    </xf>
    <xf numFmtId="9" fontId="1" fillId="6" borderId="11" xfId="5" applyFont="1" applyFill="1" applyBorder="1"/>
    <xf numFmtId="166" fontId="4" fillId="5" borderId="10" xfId="1" applyNumberFormat="1" applyFont="1" applyFill="1" applyBorder="1"/>
    <xf numFmtId="9" fontId="0" fillId="9" borderId="11" xfId="5" applyFont="1" applyFill="1" applyBorder="1"/>
    <xf numFmtId="0" fontId="4" fillId="5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166" fontId="4" fillId="6" borderId="10" xfId="1" applyNumberFormat="1" applyFont="1" applyFill="1" applyBorder="1"/>
    <xf numFmtId="166" fontId="4" fillId="6" borderId="11" xfId="1" applyNumberFormat="1" applyFont="1" applyFill="1" applyBorder="1"/>
    <xf numFmtId="9" fontId="4" fillId="6" borderId="11" xfId="5" applyFont="1" applyFill="1" applyBorder="1"/>
    <xf numFmtId="3" fontId="1" fillId="8" borderId="1" xfId="1" applyNumberFormat="1" applyFont="1" applyFill="1" applyBorder="1"/>
    <xf numFmtId="3" fontId="1" fillId="8" borderId="2" xfId="1" applyNumberFormat="1" applyFont="1" applyFill="1" applyBorder="1"/>
    <xf numFmtId="0" fontId="0" fillId="8" borderId="2" xfId="0" applyFill="1" applyBorder="1" applyAlignment="1">
      <alignment horizontal="right"/>
    </xf>
    <xf numFmtId="3" fontId="1" fillId="8" borderId="3" xfId="1" applyNumberFormat="1" applyFont="1" applyFill="1" applyBorder="1"/>
    <xf numFmtId="3" fontId="1" fillId="8" borderId="6" xfId="1" applyNumberFormat="1" applyFont="1" applyFill="1" applyBorder="1"/>
    <xf numFmtId="3" fontId="1" fillId="8" borderId="7" xfId="1" applyNumberFormat="1" applyFont="1" applyFill="1" applyBorder="1"/>
    <xf numFmtId="0" fontId="0" fillId="8" borderId="7" xfId="0" applyFill="1" applyBorder="1" applyAlignment="1">
      <alignment horizontal="right"/>
    </xf>
    <xf numFmtId="3" fontId="1" fillId="8" borderId="8" xfId="1" applyNumberFormat="1" applyFont="1" applyFill="1" applyBorder="1"/>
    <xf numFmtId="0" fontId="0" fillId="0" borderId="0" xfId="0" applyAlignment="1" applyProtection="1">
      <alignment wrapText="1"/>
      <protection locked="0"/>
    </xf>
    <xf numFmtId="164" fontId="4" fillId="6" borderId="3" xfId="1" applyNumberFormat="1" applyFont="1" applyFill="1" applyBorder="1" applyAlignment="1">
      <alignment horizontal="left" indent="1"/>
    </xf>
    <xf numFmtId="164" fontId="8" fillId="6" borderId="5" xfId="1" applyNumberFormat="1" applyFont="1" applyFill="1" applyBorder="1" applyAlignment="1">
      <alignment horizontal="left" indent="1"/>
    </xf>
    <xf numFmtId="164" fontId="8" fillId="6" borderId="8" xfId="1" applyNumberFormat="1" applyFont="1" applyFill="1" applyBorder="1" applyAlignment="1" applyProtection="1">
      <alignment horizontal="left" indent="1"/>
      <protection locked="0"/>
    </xf>
    <xf numFmtId="0" fontId="0" fillId="0" borderId="0" xfId="0" applyAlignment="1">
      <alignment horizontal="left" indent="1"/>
    </xf>
    <xf numFmtId="0" fontId="4" fillId="6" borderId="10" xfId="0" applyFont="1" applyFill="1" applyBorder="1" applyAlignment="1">
      <alignment wrapText="1"/>
    </xf>
    <xf numFmtId="0" fontId="4" fillId="6" borderId="10" xfId="0" applyFont="1" applyFill="1" applyBorder="1" applyAlignment="1" applyProtection="1">
      <alignment wrapText="1"/>
      <protection locked="0"/>
    </xf>
    <xf numFmtId="164" fontId="8" fillId="6" borderId="0" xfId="1" quotePrefix="1" applyNumberFormat="1" applyFont="1" applyFill="1" applyBorder="1" applyAlignment="1">
      <alignment horizontal="center"/>
    </xf>
    <xf numFmtId="3" fontId="0" fillId="8" borderId="0" xfId="0" applyNumberFormat="1" applyFill="1"/>
    <xf numFmtId="3" fontId="0" fillId="0" borderId="4" xfId="0" applyNumberFormat="1" applyBorder="1"/>
    <xf numFmtId="3" fontId="0" fillId="6" borderId="4" xfId="0" applyNumberFormat="1" applyFill="1" applyBorder="1"/>
    <xf numFmtId="0" fontId="0" fillId="6" borderId="0" xfId="0" applyFill="1"/>
    <xf numFmtId="3" fontId="0" fillId="6" borderId="0" xfId="0" applyNumberFormat="1" applyFill="1"/>
    <xf numFmtId="3" fontId="4" fillId="6" borderId="0" xfId="0" applyNumberFormat="1" applyFont="1" applyFill="1" applyAlignment="1">
      <alignment horizontal="center"/>
    </xf>
    <xf numFmtId="0" fontId="4" fillId="6" borderId="7" xfId="0" applyFont="1" applyFill="1" applyBorder="1"/>
    <xf numFmtId="3" fontId="4" fillId="6" borderId="7" xfId="0" applyNumberFormat="1" applyFont="1" applyFill="1" applyBorder="1"/>
    <xf numFmtId="0" fontId="0" fillId="6" borderId="7" xfId="0" applyFill="1" applyBorder="1"/>
    <xf numFmtId="3" fontId="4" fillId="6" borderId="6" xfId="0" applyNumberFormat="1" applyFont="1" applyFill="1" applyBorder="1"/>
    <xf numFmtId="3" fontId="0" fillId="6" borderId="7" xfId="0" applyNumberFormat="1" applyFill="1" applyBorder="1"/>
    <xf numFmtId="3" fontId="4" fillId="6" borderId="10" xfId="0" applyNumberFormat="1" applyFont="1" applyFill="1" applyBorder="1"/>
    <xf numFmtId="3" fontId="4" fillId="6" borderId="9" xfId="0" applyNumberFormat="1" applyFont="1" applyFill="1" applyBorder="1"/>
    <xf numFmtId="0" fontId="0" fillId="6" borderId="4" xfId="0" applyFill="1" applyBorder="1"/>
    <xf numFmtId="0" fontId="4" fillId="6" borderId="6" xfId="0" applyFont="1" applyFill="1" applyBorder="1"/>
    <xf numFmtId="0" fontId="0" fillId="0" borderId="4" xfId="0" applyBorder="1"/>
    <xf numFmtId="0" fontId="4" fillId="0" borderId="4" xfId="0" applyFont="1" applyBorder="1"/>
    <xf numFmtId="0" fontId="0" fillId="0" borderId="6" xfId="0" applyBorder="1" applyAlignment="1">
      <alignment horizontal="center"/>
    </xf>
    <xf numFmtId="3" fontId="0" fillId="6" borderId="5" xfId="0" applyNumberFormat="1" applyFill="1" applyBorder="1"/>
    <xf numFmtId="3" fontId="0" fillId="6" borderId="8" xfId="0" applyNumberFormat="1" applyFill="1" applyBorder="1"/>
    <xf numFmtId="3" fontId="0" fillId="0" borderId="5" xfId="0" applyNumberFormat="1" applyBorder="1"/>
    <xf numFmtId="3" fontId="4" fillId="6" borderId="11" xfId="0" applyNumberFormat="1" applyFont="1" applyFill="1" applyBorder="1"/>
    <xf numFmtId="0" fontId="0" fillId="0" borderId="1" xfId="0" applyBorder="1" applyAlignment="1">
      <alignment horizontal="center"/>
    </xf>
    <xf numFmtId="0" fontId="4" fillId="0" borderId="2" xfId="0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0" xfId="0" applyNumberFormat="1" applyAlignment="1">
      <alignment wrapText="1"/>
    </xf>
    <xf numFmtId="3" fontId="4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4" fontId="4" fillId="3" borderId="0" xfId="1" applyNumberFormat="1" applyFont="1" applyFill="1"/>
    <xf numFmtId="0" fontId="4" fillId="3" borderId="0" xfId="0" applyFont="1" applyFill="1"/>
    <xf numFmtId="3" fontId="0" fillId="0" borderId="0" xfId="0" applyNumberFormat="1" applyAlignment="1">
      <alignment horizontal="left"/>
    </xf>
    <xf numFmtId="0" fontId="0" fillId="0" borderId="12" xfId="0" applyBorder="1" applyAlignment="1">
      <alignment horizontal="left" indent="1"/>
    </xf>
    <xf numFmtId="166" fontId="0" fillId="0" borderId="0" xfId="1" applyNumberFormat="1" applyFont="1" applyBorder="1" applyAlignment="1">
      <alignment horizontal="left" wrapText="1" indent="1"/>
    </xf>
    <xf numFmtId="166" fontId="10" fillId="0" borderId="0" xfId="1" applyNumberFormat="1" applyFont="1" applyBorder="1" applyAlignment="1">
      <alignment horizontal="left" wrapText="1" indent="1"/>
    </xf>
    <xf numFmtId="166" fontId="4" fillId="5" borderId="10" xfId="1" applyNumberFormat="1" applyFont="1" applyFill="1" applyBorder="1" applyAlignment="1" applyProtection="1">
      <alignment horizontal="left" wrapText="1" indent="1"/>
      <protection locked="0"/>
    </xf>
    <xf numFmtId="166" fontId="11" fillId="0" borderId="0" xfId="1" applyNumberFormat="1" applyFont="1" applyBorder="1" applyAlignment="1">
      <alignment horizontal="left" wrapText="1" indent="1"/>
    </xf>
    <xf numFmtId="166" fontId="0" fillId="0" borderId="0" xfId="1" applyNumberFormat="1" applyFont="1" applyBorder="1" applyAlignment="1">
      <alignment horizontal="left" vertical="top" wrapText="1" indent="1"/>
    </xf>
    <xf numFmtId="166" fontId="0" fillId="6" borderId="10" xfId="1" applyNumberFormat="1" applyFont="1" applyFill="1" applyBorder="1" applyAlignment="1">
      <alignment horizontal="left" wrapText="1" indent="1"/>
    </xf>
    <xf numFmtId="166" fontId="4" fillId="6" borderId="10" xfId="1" applyNumberFormat="1" applyFont="1" applyFill="1" applyBorder="1" applyAlignment="1">
      <alignment horizontal="left" wrapText="1" indent="1"/>
    </xf>
    <xf numFmtId="166" fontId="0" fillId="0" borderId="14" xfId="1" applyNumberFormat="1" applyFont="1" applyBorder="1" applyAlignment="1">
      <alignment horizontal="left" wrapText="1" indent="1"/>
    </xf>
    <xf numFmtId="166" fontId="1" fillId="0" borderId="12" xfId="1" applyNumberFormat="1" applyFont="1" applyFill="1" applyBorder="1" applyAlignment="1">
      <alignment horizontal="left" wrapText="1" indent="1"/>
    </xf>
    <xf numFmtId="166" fontId="0" fillId="0" borderId="12" xfId="1" applyNumberFormat="1" applyFont="1" applyBorder="1" applyAlignment="1">
      <alignment horizontal="left" wrapText="1" indent="1"/>
    </xf>
    <xf numFmtId="166" fontId="10" fillId="0" borderId="12" xfId="1" applyNumberFormat="1" applyFont="1" applyBorder="1" applyAlignment="1">
      <alignment horizontal="left" wrapText="1" indent="1"/>
    </xf>
    <xf numFmtId="166" fontId="4" fillId="5" borderId="13" xfId="1" applyNumberFormat="1" applyFont="1" applyFill="1" applyBorder="1" applyAlignment="1" applyProtection="1">
      <alignment horizontal="left" wrapText="1" indent="1"/>
      <protection locked="0"/>
    </xf>
    <xf numFmtId="166" fontId="4" fillId="5" borderId="13" xfId="1" applyNumberFormat="1" applyFont="1" applyFill="1" applyBorder="1" applyAlignment="1">
      <alignment horizontal="left" wrapText="1" indent="1"/>
    </xf>
    <xf numFmtId="166" fontId="0" fillId="6" borderId="13" xfId="1" applyNumberFormat="1" applyFont="1" applyFill="1" applyBorder="1" applyAlignment="1">
      <alignment horizontal="left" wrapText="1" indent="1"/>
    </xf>
    <xf numFmtId="166" fontId="4" fillId="6" borderId="13" xfId="1" applyNumberFormat="1" applyFont="1" applyFill="1" applyBorder="1" applyAlignment="1">
      <alignment horizontal="left" wrapText="1" indent="1"/>
    </xf>
    <xf numFmtId="166" fontId="12" fillId="0" borderId="0" xfId="1" applyNumberFormat="1" applyFont="1" applyBorder="1" applyAlignment="1">
      <alignment horizontal="left" wrapText="1" indent="1"/>
    </xf>
    <xf numFmtId="166" fontId="13" fillId="5" borderId="10" xfId="1" applyNumberFormat="1" applyFont="1" applyFill="1" applyBorder="1" applyAlignment="1" applyProtection="1">
      <alignment horizontal="left" wrapText="1" indent="1"/>
      <protection locked="0"/>
    </xf>
    <xf numFmtId="166" fontId="12" fillId="0" borderId="0" xfId="1" applyNumberFormat="1" applyFont="1" applyBorder="1" applyProtection="1">
      <protection locked="0"/>
    </xf>
    <xf numFmtId="166" fontId="12" fillId="0" borderId="0" xfId="1" applyNumberFormat="1" applyFont="1" applyBorder="1"/>
    <xf numFmtId="164" fontId="8" fillId="6" borderId="0" xfId="1" applyNumberFormat="1" applyFont="1" applyFill="1" applyBorder="1" applyAlignment="1">
      <alignment horizontal="left" indent="1"/>
    </xf>
    <xf numFmtId="164" fontId="8" fillId="6" borderId="7" xfId="1" applyNumberFormat="1" applyFont="1" applyFill="1" applyBorder="1" applyAlignment="1" applyProtection="1">
      <alignment horizontal="left" indent="1"/>
      <protection locked="0"/>
    </xf>
    <xf numFmtId="166" fontId="14" fillId="0" borderId="0" xfId="1" applyNumberFormat="1" applyFon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3" fontId="4" fillId="6" borderId="7" xfId="0" applyNumberFormat="1" applyFont="1" applyFill="1" applyBorder="1" applyAlignment="1">
      <alignment horizontal="center" wrapText="1"/>
    </xf>
    <xf numFmtId="164" fontId="8" fillId="6" borderId="6" xfId="1" applyNumberFormat="1" applyFont="1" applyFill="1" applyBorder="1" applyAlignment="1" applyProtection="1">
      <alignment horizontal="center" wrapText="1"/>
      <protection locked="0"/>
    </xf>
    <xf numFmtId="0" fontId="4" fillId="6" borderId="7" xfId="0" applyFont="1" applyFill="1" applyBorder="1" applyAlignment="1">
      <alignment horizontal="center" wrapText="1"/>
    </xf>
    <xf numFmtId="3" fontId="12" fillId="0" borderId="0" xfId="0" applyNumberFormat="1" applyFont="1"/>
    <xf numFmtId="0" fontId="0" fillId="0" borderId="4" xfId="0" applyBorder="1" applyAlignment="1">
      <alignment horizontal="left" indent="1"/>
    </xf>
    <xf numFmtId="0" fontId="10" fillId="0" borderId="0" xfId="0" applyFont="1" applyAlignment="1">
      <alignment horizontal="left" wrapText="1" indent="1"/>
    </xf>
    <xf numFmtId="166" fontId="11" fillId="0" borderId="0" xfId="1" applyNumberFormat="1" applyFont="1" applyBorder="1"/>
    <xf numFmtId="166" fontId="12" fillId="0" borderId="0" xfId="1" applyNumberFormat="1" applyFont="1" applyFill="1" applyBorder="1" applyAlignment="1">
      <alignment horizontal="left" wrapText="1" indent="1"/>
    </xf>
    <xf numFmtId="0" fontId="0" fillId="0" borderId="5" xfId="0" applyBorder="1"/>
    <xf numFmtId="166" fontId="10" fillId="0" borderId="0" xfId="1" applyNumberFormat="1" applyFont="1" applyBorder="1" applyProtection="1">
      <protection locked="0"/>
    </xf>
    <xf numFmtId="1" fontId="10" fillId="0" borderId="0" xfId="0" applyNumberFormat="1" applyFont="1" applyAlignment="1">
      <alignment horizontal="left" indent="1"/>
    </xf>
    <xf numFmtId="1" fontId="10" fillId="0" borderId="12" xfId="1" applyNumberFormat="1" applyFont="1" applyBorder="1" applyAlignment="1">
      <alignment horizontal="left" wrapText="1" indent="1"/>
    </xf>
    <xf numFmtId="1" fontId="10" fillId="0" borderId="12" xfId="1" applyNumberFormat="1" applyFont="1" applyFill="1" applyBorder="1" applyAlignment="1">
      <alignment horizontal="left" wrapText="1" indent="1"/>
    </xf>
    <xf numFmtId="1" fontId="10" fillId="0" borderId="12" xfId="0" applyNumberFormat="1" applyFont="1" applyBorder="1" applyAlignment="1">
      <alignment horizontal="left" indent="1"/>
    </xf>
    <xf numFmtId="1" fontId="16" fillId="5" borderId="13" xfId="1" applyNumberFormat="1" applyFont="1" applyFill="1" applyBorder="1" applyAlignment="1" applyProtection="1">
      <alignment horizontal="left" wrapText="1" indent="1"/>
      <protection locked="0"/>
    </xf>
    <xf numFmtId="1" fontId="10" fillId="0" borderId="12" xfId="1" applyNumberFormat="1" applyFont="1" applyBorder="1" applyAlignment="1">
      <alignment horizontal="left" vertical="top" wrapText="1" indent="1"/>
    </xf>
    <xf numFmtId="1" fontId="10" fillId="0" borderId="12" xfId="0" applyNumberFormat="1" applyFont="1" applyBorder="1" applyAlignment="1">
      <alignment horizontal="left" wrapText="1" indent="1"/>
    </xf>
    <xf numFmtId="1" fontId="10" fillId="6" borderId="13" xfId="1" applyNumberFormat="1" applyFont="1" applyFill="1" applyBorder="1" applyAlignment="1">
      <alignment horizontal="left" wrapText="1" indent="1"/>
    </xf>
    <xf numFmtId="1" fontId="16" fillId="6" borderId="13" xfId="1" applyNumberFormat="1" applyFont="1" applyFill="1" applyBorder="1" applyAlignment="1">
      <alignment horizontal="left" wrapText="1" indent="1"/>
    </xf>
    <xf numFmtId="1" fontId="16" fillId="6" borderId="3" xfId="1" applyNumberFormat="1" applyFont="1" applyFill="1" applyBorder="1"/>
    <xf numFmtId="1" fontId="10" fillId="6" borderId="5" xfId="0" applyNumberFormat="1" applyFont="1" applyFill="1" applyBorder="1"/>
    <xf numFmtId="1" fontId="10" fillId="6" borderId="8" xfId="0" applyNumberFormat="1" applyFont="1" applyFill="1" applyBorder="1"/>
    <xf numFmtId="1" fontId="10" fillId="0" borderId="5" xfId="0" applyNumberFormat="1" applyFont="1" applyBorder="1"/>
    <xf numFmtId="1" fontId="10" fillId="0" borderId="3" xfId="0" applyNumberFormat="1" applyFont="1" applyBorder="1"/>
    <xf numFmtId="1" fontId="16" fillId="6" borderId="11" xfId="0" applyNumberFormat="1" applyFont="1" applyFill="1" applyBorder="1"/>
    <xf numFmtId="166" fontId="1" fillId="0" borderId="0" xfId="1" applyNumberFormat="1" applyFont="1" applyBorder="1" applyProtection="1"/>
    <xf numFmtId="9" fontId="1" fillId="4" borderId="5" xfId="5" applyFont="1" applyFill="1" applyBorder="1" applyProtection="1"/>
    <xf numFmtId="0" fontId="0" fillId="0" borderId="6" xfId="0" applyBorder="1" applyProtection="1">
      <protection locked="0"/>
    </xf>
    <xf numFmtId="3" fontId="11" fillId="0" borderId="0" xfId="0" applyNumberFormat="1" applyFont="1"/>
    <xf numFmtId="9" fontId="14" fillId="0" borderId="0" xfId="0" applyNumberFormat="1" applyFont="1"/>
    <xf numFmtId="3" fontId="14" fillId="0" borderId="4" xfId="0" applyNumberFormat="1" applyFont="1" applyBorder="1"/>
    <xf numFmtId="3" fontId="14" fillId="0" borderId="0" xfId="0" applyNumberFormat="1" applyFont="1"/>
    <xf numFmtId="3" fontId="14" fillId="0" borderId="0" xfId="0" applyNumberFormat="1" applyFont="1" applyAlignment="1">
      <alignment horizontal="left"/>
    </xf>
    <xf numFmtId="3" fontId="12" fillId="0" borderId="4" xfId="0" applyNumberFormat="1" applyFont="1" applyBorder="1"/>
    <xf numFmtId="3" fontId="1" fillId="0" borderId="0" xfId="1" applyNumberFormat="1" applyFont="1" applyFill="1" applyBorder="1"/>
    <xf numFmtId="0" fontId="0" fillId="0" borderId="0" xfId="0" applyAlignment="1" applyProtection="1">
      <alignment horizontal="center"/>
      <protection locked="0"/>
    </xf>
    <xf numFmtId="3" fontId="4" fillId="6" borderId="7" xfId="0" applyNumberFormat="1" applyFont="1" applyFill="1" applyBorder="1" applyAlignment="1">
      <alignment wrapText="1"/>
    </xf>
    <xf numFmtId="0" fontId="11" fillId="0" borderId="0" xfId="0" applyFont="1"/>
    <xf numFmtId="166" fontId="4" fillId="6" borderId="10" xfId="1" applyNumberFormat="1" applyFont="1" applyFill="1" applyBorder="1" applyProtection="1"/>
    <xf numFmtId="166" fontId="1" fillId="0" borderId="0" xfId="1" applyNumberFormat="1" applyFont="1" applyFill="1" applyBorder="1" applyProtection="1"/>
    <xf numFmtId="0" fontId="10" fillId="0" borderId="0" xfId="0" applyFont="1" applyAlignment="1">
      <alignment horizontal="left" vertical="top" wrapText="1" indent="1"/>
    </xf>
    <xf numFmtId="4" fontId="0" fillId="0" borderId="0" xfId="0" applyNumberFormat="1"/>
    <xf numFmtId="164" fontId="4" fillId="6" borderId="2" xfId="1" applyNumberFormat="1" applyFont="1" applyFill="1" applyBorder="1" applyAlignment="1">
      <alignment horizontal="left" indent="1"/>
    </xf>
    <xf numFmtId="164" fontId="4" fillId="6" borderId="14" xfId="1" applyNumberFormat="1" applyFont="1" applyFill="1" applyBorder="1" applyAlignment="1">
      <alignment horizontal="left" indent="1"/>
    </xf>
    <xf numFmtId="164" fontId="8" fillId="6" borderId="12" xfId="1" applyNumberFormat="1" applyFont="1" applyFill="1" applyBorder="1" applyAlignment="1">
      <alignment horizontal="left" indent="1"/>
    </xf>
    <xf numFmtId="164" fontId="8" fillId="6" borderId="15" xfId="1" applyNumberFormat="1" applyFont="1" applyFill="1" applyBorder="1" applyAlignment="1" applyProtection="1">
      <alignment horizontal="left" indent="1"/>
      <protection locked="0"/>
    </xf>
    <xf numFmtId="166" fontId="12" fillId="0" borderId="12" xfId="1" applyNumberFormat="1" applyFont="1" applyFill="1" applyBorder="1" applyAlignment="1">
      <alignment horizontal="left" wrapText="1" indent="1"/>
    </xf>
    <xf numFmtId="166" fontId="12" fillId="0" borderId="12" xfId="1" applyNumberFormat="1" applyFont="1" applyBorder="1" applyAlignment="1">
      <alignment horizontal="left" wrapText="1" indent="1"/>
    </xf>
    <xf numFmtId="166" fontId="13" fillId="5" borderId="13" xfId="1" applyNumberFormat="1" applyFont="1" applyFill="1" applyBorder="1" applyAlignment="1" applyProtection="1">
      <alignment horizontal="left" wrapText="1" indent="1"/>
      <protection locked="0"/>
    </xf>
    <xf numFmtId="166" fontId="11" fillId="0" borderId="12" xfId="1" applyNumberFormat="1" applyFont="1" applyBorder="1" applyAlignment="1">
      <alignment horizontal="left" wrapText="1" indent="1"/>
    </xf>
    <xf numFmtId="166" fontId="0" fillId="0" borderId="12" xfId="1" applyNumberFormat="1" applyFont="1" applyBorder="1" applyAlignment="1">
      <alignment horizontal="left" vertical="top" wrapText="1" indent="1"/>
    </xf>
    <xf numFmtId="0" fontId="10" fillId="0" borderId="12" xfId="0" applyFont="1" applyBorder="1" applyAlignment="1">
      <alignment horizontal="left" wrapText="1" indent="1"/>
    </xf>
    <xf numFmtId="0" fontId="10" fillId="0" borderId="12" xfId="0" applyFont="1" applyBorder="1" applyAlignment="1">
      <alignment horizontal="left" vertical="top" wrapText="1" indent="1"/>
    </xf>
    <xf numFmtId="167" fontId="0" fillId="0" borderId="0" xfId="1" applyNumberFormat="1" applyFont="1" applyBorder="1" applyProtection="1"/>
    <xf numFmtId="167" fontId="4" fillId="5" borderId="10" xfId="1" applyNumberFormat="1" applyFont="1" applyFill="1" applyBorder="1" applyProtection="1"/>
    <xf numFmtId="167" fontId="1" fillId="0" borderId="0" xfId="1" applyNumberFormat="1" applyFont="1" applyBorder="1" applyProtection="1"/>
    <xf numFmtId="167" fontId="4" fillId="6" borderId="10" xfId="1" applyNumberFormat="1" applyFont="1" applyFill="1" applyBorder="1" applyProtection="1"/>
    <xf numFmtId="167" fontId="1" fillId="0" borderId="0" xfId="1" applyNumberFormat="1" applyFont="1" applyFill="1" applyBorder="1" applyProtection="1"/>
    <xf numFmtId="167" fontId="1" fillId="0" borderId="0" xfId="1" applyNumberFormat="1" applyFont="1" applyBorder="1"/>
    <xf numFmtId="2" fontId="1" fillId="6" borderId="4" xfId="1" applyNumberFormat="1" applyFont="1" applyFill="1" applyBorder="1"/>
    <xf numFmtId="2" fontId="12" fillId="6" borderId="4" xfId="1" applyNumberFormat="1" applyFont="1" applyFill="1" applyBorder="1" applyProtection="1">
      <protection locked="0"/>
    </xf>
    <xf numFmtId="2" fontId="11" fillId="6" borderId="4" xfId="1" applyNumberFormat="1" applyFont="1" applyFill="1" applyBorder="1" applyProtection="1">
      <protection locked="0"/>
    </xf>
    <xf numFmtId="2" fontId="0" fillId="6" borderId="4" xfId="1" applyNumberFormat="1" applyFont="1" applyFill="1" applyBorder="1" applyProtection="1">
      <protection locked="0"/>
    </xf>
    <xf numFmtId="2" fontId="4" fillId="5" borderId="9" xfId="1" applyNumberFormat="1" applyFont="1" applyFill="1" applyBorder="1" applyProtection="1"/>
    <xf numFmtId="2" fontId="15" fillId="5" borderId="9" xfId="1" applyNumberFormat="1" applyFont="1" applyFill="1" applyBorder="1" applyProtection="1"/>
    <xf numFmtId="2" fontId="4" fillId="5" borderId="9" xfId="1" applyNumberFormat="1" applyFont="1" applyFill="1" applyBorder="1" applyProtection="1">
      <protection locked="0"/>
    </xf>
    <xf numFmtId="2" fontId="0" fillId="6" borderId="4" xfId="1" applyNumberFormat="1" applyFont="1" applyFill="1" applyBorder="1" applyProtection="1"/>
    <xf numFmtId="2" fontId="12" fillId="6" borderId="4" xfId="1" applyNumberFormat="1" applyFont="1" applyFill="1" applyBorder="1" applyProtection="1"/>
    <xf numFmtId="2" fontId="4" fillId="5" borderId="9" xfId="1" applyNumberFormat="1" applyFont="1" applyFill="1" applyBorder="1"/>
    <xf numFmtId="2" fontId="15" fillId="5" borderId="9" xfId="1" applyNumberFormat="1" applyFont="1" applyFill="1" applyBorder="1"/>
    <xf numFmtId="2" fontId="10" fillId="6" borderId="4" xfId="1" applyNumberFormat="1" applyFont="1" applyFill="1" applyBorder="1" applyProtection="1"/>
    <xf numFmtId="2" fontId="15" fillId="6" borderId="4" xfId="1" applyNumberFormat="1" applyFont="1" applyFill="1" applyBorder="1" applyProtection="1">
      <protection locked="0"/>
    </xf>
    <xf numFmtId="2" fontId="10" fillId="6" borderId="4" xfId="1" applyNumberFormat="1" applyFont="1" applyFill="1" applyBorder="1" applyProtection="1">
      <protection locked="0"/>
    </xf>
    <xf numFmtId="2" fontId="4" fillId="6" borderId="9" xfId="1" applyNumberFormat="1" applyFont="1" applyFill="1" applyBorder="1"/>
    <xf numFmtId="2" fontId="15" fillId="5" borderId="9" xfId="1" applyNumberFormat="1" applyFont="1" applyFill="1" applyBorder="1" applyProtection="1">
      <protection locked="0"/>
    </xf>
    <xf numFmtId="2" fontId="0" fillId="6" borderId="4" xfId="1" applyNumberFormat="1" applyFont="1" applyFill="1" applyBorder="1"/>
    <xf numFmtId="2" fontId="12" fillId="6" borderId="4" xfId="1" applyNumberFormat="1" applyFont="1" applyFill="1" applyBorder="1"/>
    <xf numFmtId="167" fontId="12" fillId="0" borderId="0" xfId="1" applyNumberFormat="1" applyFont="1" applyBorder="1" applyProtection="1"/>
    <xf numFmtId="167" fontId="10" fillId="0" borderId="0" xfId="1" applyNumberFormat="1" applyFont="1" applyBorder="1" applyProtection="1"/>
    <xf numFmtId="2" fontId="4" fillId="6" borderId="13" xfId="1" applyNumberFormat="1" applyFont="1" applyFill="1" applyBorder="1" applyProtection="1">
      <protection locked="0"/>
    </xf>
    <xf numFmtId="2" fontId="15" fillId="6" borderId="4" xfId="1" applyNumberFormat="1" applyFont="1" applyFill="1" applyBorder="1"/>
    <xf numFmtId="2" fontId="12" fillId="0" borderId="0" xfId="0" applyNumberFormat="1" applyFont="1"/>
    <xf numFmtId="3" fontId="4" fillId="7" borderId="1" xfId="1" applyNumberFormat="1" applyFont="1" applyFill="1" applyBorder="1"/>
    <xf numFmtId="3" fontId="8" fillId="7" borderId="4" xfId="1" applyNumberFormat="1" applyFont="1" applyFill="1" applyBorder="1" applyAlignment="1">
      <alignment horizontal="center"/>
    </xf>
    <xf numFmtId="3" fontId="8" fillId="7" borderId="7" xfId="1" applyNumberFormat="1" applyFont="1" applyFill="1" applyBorder="1" applyAlignment="1" applyProtection="1">
      <alignment horizontal="center"/>
      <protection locked="0"/>
    </xf>
    <xf numFmtId="3" fontId="1" fillId="7" borderId="4" xfId="1" applyNumberFormat="1" applyFont="1" applyFill="1" applyBorder="1"/>
    <xf numFmtId="3" fontId="1" fillId="4" borderId="4" xfId="1" applyNumberFormat="1" applyFont="1" applyFill="1" applyBorder="1"/>
    <xf numFmtId="3" fontId="4" fillId="5" borderId="9" xfId="1" applyNumberFormat="1" applyFont="1" applyFill="1" applyBorder="1" applyProtection="1">
      <protection locked="0"/>
    </xf>
    <xf numFmtId="3" fontId="2" fillId="7" borderId="4" xfId="1" applyNumberFormat="1" applyFont="1" applyFill="1" applyBorder="1"/>
    <xf numFmtId="3" fontId="1" fillId="7" borderId="4" xfId="1" applyNumberFormat="1" applyFont="1" applyFill="1" applyBorder="1" applyProtection="1"/>
    <xf numFmtId="3" fontId="4" fillId="6" borderId="9" xfId="1" applyNumberFormat="1" applyFont="1" applyFill="1" applyBorder="1"/>
    <xf numFmtId="3" fontId="4" fillId="6" borderId="2" xfId="1" applyNumberFormat="1" applyFont="1" applyFill="1" applyBorder="1"/>
    <xf numFmtId="164" fontId="4" fillId="6" borderId="14" xfId="1" applyNumberFormat="1" applyFont="1" applyFill="1" applyBorder="1" applyAlignment="1">
      <alignment horizontal="center" wrapText="1"/>
    </xf>
    <xf numFmtId="164" fontId="4" fillId="6" borderId="12" xfId="1" applyNumberFormat="1" applyFont="1" applyFill="1" applyBorder="1" applyAlignment="1">
      <alignment horizontal="center" wrapText="1"/>
    </xf>
    <xf numFmtId="164" fontId="4" fillId="6" borderId="15" xfId="1" applyNumberFormat="1" applyFont="1" applyFill="1" applyBorder="1" applyAlignment="1">
      <alignment horizontal="center" wrapText="1"/>
    </xf>
    <xf numFmtId="1" fontId="16" fillId="6" borderId="14" xfId="1" applyNumberFormat="1" applyFont="1" applyFill="1" applyBorder="1" applyAlignment="1">
      <alignment horizontal="left"/>
    </xf>
    <xf numFmtId="1" fontId="16" fillId="6" borderId="12" xfId="1" applyNumberFormat="1" applyFont="1" applyFill="1" applyBorder="1" applyAlignment="1">
      <alignment horizontal="left"/>
    </xf>
    <xf numFmtId="1" fontId="16" fillId="6" borderId="15" xfId="1" applyNumberFormat="1" applyFont="1" applyFill="1" applyBorder="1" applyAlignment="1">
      <alignment horizontal="left"/>
    </xf>
    <xf numFmtId="9" fontId="1" fillId="10" borderId="5" xfId="5" applyFont="1" applyFill="1" applyBorder="1"/>
  </cellXfs>
  <cellStyles count="78">
    <cellStyle name="Comma" xfId="1" builtinId="3" customBuiltin="1"/>
    <cellStyle name="Followed Hyperlink" xfId="49" builtinId="9" hidden="1"/>
    <cellStyle name="Followed Hyperlink" xfId="53" builtinId="9" hidden="1"/>
    <cellStyle name="Followed Hyperlink" xfId="57" builtinId="9" hidden="1"/>
    <cellStyle name="Followed Hyperlink" xfId="61" builtinId="9" hidden="1"/>
    <cellStyle name="Followed Hyperlink" xfId="65" builtinId="9" hidden="1"/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63" builtinId="9" hidden="1"/>
    <cellStyle name="Followed Hyperlink" xfId="59" builtinId="9" hidden="1"/>
    <cellStyle name="Followed Hyperlink" xfId="55" builtinId="9" hidden="1"/>
    <cellStyle name="Followed Hyperlink" xfId="51" builtinId="9" hidden="1"/>
    <cellStyle name="Followed Hyperlink" xfId="47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21" builtinId="9" hidden="1"/>
    <cellStyle name="Followed Hyperlink" xfId="17" builtinId="9" hidden="1"/>
    <cellStyle name="Followed Hyperlink" xfId="13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9" builtinId="9" hidden="1"/>
    <cellStyle name="Followed Hyperlink" xfId="4" builtinId="9" hidden="1"/>
    <cellStyle name="Followed Hyperlink" xfId="6" builtinId="9" hidden="1"/>
    <cellStyle name="Followed Hyperlink" xfId="3" builtinId="9" hidden="1"/>
    <cellStyle name="Followed Hyperlink" xfId="2" builtinId="9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2" builtinId="8" hidden="1"/>
    <cellStyle name="Hyperlink" xfId="56" builtinId="8" hidden="1"/>
    <cellStyle name="Hyperlink" xfId="34" builtinId="8" hidden="1"/>
    <cellStyle name="Hyperlink" xfId="36" builtinId="8" hidden="1"/>
    <cellStyle name="Hyperlink" xfId="38" builtinId="8" hidden="1"/>
    <cellStyle name="Hyperlink" xfId="42" builtinId="8" hidden="1"/>
    <cellStyle name="Hyperlink" xfId="44" builtinId="8" hidden="1"/>
    <cellStyle name="Hyperlink" xfId="46" builtinId="8" hidden="1"/>
    <cellStyle name="Hyperlink" xfId="40" builtinId="8" hidden="1"/>
    <cellStyle name="Hyperlink" xfId="28" builtinId="8" hidden="1"/>
    <cellStyle name="Hyperlink" xfId="30" builtinId="8" hidden="1"/>
    <cellStyle name="Hyperlink" xfId="32" builtinId="8" hidden="1"/>
    <cellStyle name="Hyperlink" xfId="26" builtinId="8" hidden="1"/>
    <cellStyle name="Hyperlink" xfId="24" builtinId="8" hidden="1"/>
    <cellStyle name="Normal" xfId="0" builtinId="0" customBuiltin="1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2:X127"/>
  <sheetViews>
    <sheetView tabSelected="1" topLeftCell="A67" zoomScaleNormal="100" workbookViewId="0">
      <selection activeCell="T66" sqref="T66"/>
    </sheetView>
  </sheetViews>
  <sheetFormatPr defaultColWidth="11.44140625" defaultRowHeight="14.4" x14ac:dyDescent="0.3"/>
  <cols>
    <col min="1" max="1" width="5" customWidth="1"/>
    <col min="2" max="2" width="6.6640625" customWidth="1"/>
    <col min="3" max="3" width="27.6640625" customWidth="1"/>
    <col min="4" max="4" width="14.109375" customWidth="1"/>
    <col min="5" max="5" width="10.33203125" customWidth="1"/>
    <col min="6" max="6" width="9.33203125" customWidth="1"/>
    <col min="7" max="7" width="9" customWidth="1"/>
    <col min="8" max="8" width="10" customWidth="1"/>
    <col min="9" max="9" width="7.88671875" customWidth="1"/>
    <col min="10" max="10" width="9.33203125" customWidth="1"/>
    <col min="11" max="11" width="11.33203125" customWidth="1"/>
    <col min="12" max="12" width="10.44140625" customWidth="1"/>
    <col min="13" max="13" width="9" customWidth="1"/>
    <col min="14" max="14" width="7.6640625" customWidth="1"/>
    <col min="15" max="15" width="10" customWidth="1"/>
    <col min="16" max="16" width="13.33203125" customWidth="1"/>
    <col min="17" max="17" width="9.44140625" customWidth="1"/>
    <col min="18" max="18" width="12.21875" customWidth="1"/>
    <col min="19" max="19" width="12.21875" style="19" customWidth="1"/>
    <col min="20" max="20" width="10" customWidth="1"/>
    <col min="21" max="21" width="48" style="93" customWidth="1"/>
    <col min="22" max="22" width="38.6640625" style="93" customWidth="1"/>
    <col min="23" max="23" width="31.88671875" style="164" customWidth="1"/>
    <col min="24" max="24" width="5.33203125" style="93" customWidth="1"/>
  </cols>
  <sheetData>
    <row r="2" spans="2:24" ht="44.4" customHeight="1" x14ac:dyDescent="0.35">
      <c r="B2" s="52" t="s">
        <v>0</v>
      </c>
      <c r="C2" s="53"/>
      <c r="D2" s="54"/>
      <c r="E2" s="54"/>
      <c r="F2" s="55"/>
      <c r="G2" s="54" t="s">
        <v>150</v>
      </c>
      <c r="H2" s="56"/>
      <c r="I2" s="56"/>
      <c r="J2" s="55"/>
      <c r="K2" s="55"/>
      <c r="L2" s="55"/>
      <c r="M2" s="55"/>
      <c r="N2" s="55"/>
      <c r="O2" s="57"/>
      <c r="P2" s="58"/>
      <c r="Q2" s="246" t="s">
        <v>1</v>
      </c>
      <c r="R2" s="246" t="s">
        <v>2</v>
      </c>
      <c r="S2" s="236"/>
      <c r="T2" s="34"/>
      <c r="U2" s="196"/>
      <c r="V2" s="197"/>
      <c r="W2" s="249" t="s">
        <v>3</v>
      </c>
      <c r="X2" s="90"/>
    </row>
    <row r="3" spans="2:24" ht="15.6" x14ac:dyDescent="0.3">
      <c r="B3" s="59"/>
      <c r="C3" s="60"/>
      <c r="D3" s="61"/>
      <c r="E3" s="62"/>
      <c r="F3" s="61"/>
      <c r="G3" s="62"/>
      <c r="H3" s="62"/>
      <c r="I3" s="62"/>
      <c r="J3" s="61"/>
      <c r="K3" s="61"/>
      <c r="L3" s="61"/>
      <c r="M3" s="61"/>
      <c r="N3" s="61"/>
      <c r="O3" s="63"/>
      <c r="P3" s="64"/>
      <c r="Q3" s="247"/>
      <c r="R3" s="247"/>
      <c r="S3" s="237"/>
      <c r="T3" s="36" t="s">
        <v>4</v>
      </c>
      <c r="U3" s="150"/>
      <c r="V3" s="198"/>
      <c r="W3" s="250"/>
      <c r="X3" s="91"/>
    </row>
    <row r="4" spans="2:24" ht="15.6" x14ac:dyDescent="0.3">
      <c r="B4" s="65" t="s">
        <v>5</v>
      </c>
      <c r="C4" s="66" t="s">
        <v>6</v>
      </c>
      <c r="D4" s="67" t="s">
        <v>7</v>
      </c>
      <c r="E4" s="67" t="s">
        <v>8</v>
      </c>
      <c r="F4" s="67" t="s">
        <v>9</v>
      </c>
      <c r="G4" s="67" t="s">
        <v>10</v>
      </c>
      <c r="H4" s="67" t="s">
        <v>11</v>
      </c>
      <c r="I4" s="67" t="s">
        <v>12</v>
      </c>
      <c r="J4" s="67" t="s">
        <v>13</v>
      </c>
      <c r="K4" s="67" t="s">
        <v>14</v>
      </c>
      <c r="L4" s="67" t="s">
        <v>15</v>
      </c>
      <c r="M4" s="67" t="s">
        <v>16</v>
      </c>
      <c r="N4" s="67" t="s">
        <v>17</v>
      </c>
      <c r="O4" s="68" t="s">
        <v>18</v>
      </c>
      <c r="P4" s="69" t="s">
        <v>19</v>
      </c>
      <c r="Q4" s="248"/>
      <c r="R4" s="248"/>
      <c r="S4" s="238" t="s">
        <v>20</v>
      </c>
      <c r="T4" s="37" t="s">
        <v>20</v>
      </c>
      <c r="U4" s="151" t="s">
        <v>21</v>
      </c>
      <c r="V4" s="199" t="s">
        <v>130</v>
      </c>
      <c r="W4" s="251"/>
      <c r="X4" s="92"/>
    </row>
    <row r="5" spans="2:24" x14ac:dyDescent="0.3">
      <c r="B5" s="38">
        <v>100</v>
      </c>
      <c r="C5" s="6" t="s">
        <v>22</v>
      </c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213"/>
      <c r="Q5" s="213"/>
      <c r="R5" s="213"/>
      <c r="S5" s="239"/>
      <c r="T5" s="46"/>
      <c r="U5" s="131"/>
      <c r="V5" s="140"/>
      <c r="W5" s="165"/>
      <c r="X5" s="138"/>
    </row>
    <row r="6" spans="2:24" x14ac:dyDescent="0.3">
      <c r="B6" s="39">
        <v>1010</v>
      </c>
      <c r="C6" s="89" t="s">
        <v>23</v>
      </c>
      <c r="D6" s="207">
        <f>'CUM TB ENTRY'!D59</f>
        <v>0</v>
      </c>
      <c r="E6" s="207">
        <f>'CUM TB ENTRY'!E6-'MONTHLY I&amp;E'!D6</f>
        <v>0</v>
      </c>
      <c r="F6" s="207">
        <f>'CUM TB ENTRY'!F6-'MONTHLY I&amp;E'!E6</f>
        <v>0</v>
      </c>
      <c r="G6" s="207">
        <f>'CUM TB ENTRY'!G6-'CUM TB ENTRY'!F6</f>
        <v>0</v>
      </c>
      <c r="H6" s="148"/>
      <c r="I6" s="47"/>
      <c r="J6" s="148"/>
      <c r="K6" s="148"/>
      <c r="L6" s="148"/>
      <c r="M6" s="148"/>
      <c r="N6" s="148"/>
      <c r="O6" s="148"/>
      <c r="P6" s="226">
        <f t="shared" ref="P6:P19" si="0">SUM(D6:O6)</f>
        <v>0</v>
      </c>
      <c r="Q6" s="214"/>
      <c r="R6" s="215"/>
      <c r="S6" s="240"/>
      <c r="T6" s="51"/>
      <c r="U6" s="161"/>
      <c r="V6" s="200"/>
      <c r="W6" s="166"/>
      <c r="X6" s="139"/>
    </row>
    <row r="7" spans="2:24" x14ac:dyDescent="0.3">
      <c r="B7" s="40">
        <v>1020</v>
      </c>
      <c r="C7" s="89" t="s">
        <v>24</v>
      </c>
      <c r="D7" s="207">
        <f>'CUM TB ENTRY'!D7</f>
        <v>0</v>
      </c>
      <c r="E7" s="207">
        <f>'CUM TB ENTRY'!E7-'MONTHLY I&amp;E'!D7</f>
        <v>0</v>
      </c>
      <c r="F7" s="207">
        <f>'CUM TB ENTRY'!F7-'MONTHLY I&amp;E'!E7</f>
        <v>0</v>
      </c>
      <c r="G7" s="207">
        <f>'CUM TB ENTRY'!G7-'CUM TB ENTRY'!F7</f>
        <v>0</v>
      </c>
      <c r="H7" s="47"/>
      <c r="I7" s="47"/>
      <c r="J7" s="47"/>
      <c r="K7" s="47"/>
      <c r="L7" s="47"/>
      <c r="M7" s="47"/>
      <c r="N7" s="47"/>
      <c r="O7" s="47"/>
      <c r="P7" s="226">
        <f>SUM(D7:O7)</f>
        <v>0</v>
      </c>
      <c r="Q7" s="216"/>
      <c r="R7" s="216"/>
      <c r="S7" s="239">
        <v>243</v>
      </c>
      <c r="T7" s="35">
        <f>+P7/S7</f>
        <v>0</v>
      </c>
      <c r="U7" s="131"/>
      <c r="V7" s="140"/>
      <c r="W7" s="165"/>
      <c r="X7" s="140"/>
    </row>
    <row r="8" spans="2:24" x14ac:dyDescent="0.3">
      <c r="B8" s="40">
        <v>1076</v>
      </c>
      <c r="C8" s="89" t="s">
        <v>25</v>
      </c>
      <c r="D8" s="207">
        <f>'CUM TB ENTRY'!D8</f>
        <v>80864.5</v>
      </c>
      <c r="E8" s="207">
        <f>'CUM TB ENTRY'!E8-'CUM TB ENTRY'!E8</f>
        <v>0</v>
      </c>
      <c r="F8" s="207">
        <f>'CUM TB ENTRY'!F8-'CUM TB ENTRY'!F8</f>
        <v>0</v>
      </c>
      <c r="G8" s="207">
        <f>'CUM TB ENTRY'!G8-'CUM TB ENTRY'!G8</f>
        <v>0</v>
      </c>
      <c r="H8" s="47"/>
      <c r="I8" s="47"/>
      <c r="J8" s="47"/>
      <c r="K8" s="47"/>
      <c r="L8" s="47"/>
      <c r="M8" s="47"/>
      <c r="N8" s="47"/>
      <c r="O8" s="47"/>
      <c r="P8" s="226">
        <f t="shared" si="0"/>
        <v>80864.5</v>
      </c>
      <c r="Q8" s="216"/>
      <c r="R8" s="216"/>
      <c r="S8" s="239">
        <v>161729</v>
      </c>
      <c r="T8" s="35">
        <f t="shared" ref="T8:T21" si="1">+P8/S8</f>
        <v>0.5</v>
      </c>
      <c r="U8" s="131" t="s">
        <v>135</v>
      </c>
      <c r="V8" s="140"/>
      <c r="W8" s="165"/>
      <c r="X8" s="140"/>
    </row>
    <row r="9" spans="2:24" x14ac:dyDescent="0.3">
      <c r="B9" s="40">
        <v>1090</v>
      </c>
      <c r="C9" s="89" t="s">
        <v>26</v>
      </c>
      <c r="D9" s="207">
        <f>'CUM TB ENTRY'!D9</f>
        <v>0</v>
      </c>
      <c r="E9" s="207">
        <f>'CUM TB ENTRY'!E9-'MONTHLY I&amp;E'!D9</f>
        <v>2492</v>
      </c>
      <c r="F9" s="207">
        <f>'CUM TB ENTRY'!F9-'MONTHLY I&amp;E'!E9</f>
        <v>2551</v>
      </c>
      <c r="G9" s="207">
        <f>'CUM TB ENTRY'!G9-'CUM TB ENTRY'!F9</f>
        <v>2511</v>
      </c>
      <c r="H9" s="47"/>
      <c r="I9" s="47"/>
      <c r="J9" s="47"/>
      <c r="K9" s="47"/>
      <c r="L9" s="47"/>
      <c r="M9" s="47"/>
      <c r="N9" s="47"/>
      <c r="O9" s="47"/>
      <c r="P9" s="226">
        <f t="shared" si="0"/>
        <v>7554</v>
      </c>
      <c r="Q9" s="216"/>
      <c r="R9" s="216"/>
      <c r="S9" s="239">
        <v>24000</v>
      </c>
      <c r="T9" s="35">
        <f t="shared" si="1"/>
        <v>0.31474999999999997</v>
      </c>
      <c r="U9" s="131" t="s">
        <v>164</v>
      </c>
      <c r="V9" s="140"/>
      <c r="W9" s="165"/>
      <c r="X9" s="140"/>
    </row>
    <row r="10" spans="2:24" x14ac:dyDescent="0.3">
      <c r="B10" s="40">
        <v>1100</v>
      </c>
      <c r="C10" s="89" t="s">
        <v>27</v>
      </c>
      <c r="D10" s="207">
        <f>'CUM TB ENTRY'!D10</f>
        <v>0</v>
      </c>
      <c r="E10" s="207">
        <f>'CUM TB ENTRY'!E10-'MONTHLY I&amp;E'!D10</f>
        <v>0</v>
      </c>
      <c r="F10" s="207">
        <f>'CUM TB ENTRY'!F10-'MONTHLY I&amp;E'!E10</f>
        <v>0</v>
      </c>
      <c r="G10" s="207">
        <f>'CUM TB ENTRY'!G10-'CUM TB ENTRY'!F10</f>
        <v>0</v>
      </c>
      <c r="H10" s="152"/>
      <c r="I10" s="47"/>
      <c r="J10" s="47"/>
      <c r="K10" s="47"/>
      <c r="L10" s="47"/>
      <c r="M10" s="47"/>
      <c r="N10" s="47"/>
      <c r="O10" s="47"/>
      <c r="P10" s="226">
        <f t="shared" si="0"/>
        <v>0</v>
      </c>
      <c r="Q10" s="214"/>
      <c r="R10" s="215"/>
      <c r="S10" s="239">
        <v>0</v>
      </c>
      <c r="T10" s="35"/>
      <c r="U10" s="146"/>
      <c r="V10" s="201"/>
      <c r="W10" s="165"/>
      <c r="X10" s="140"/>
    </row>
    <row r="11" spans="2:24" x14ac:dyDescent="0.3">
      <c r="B11" s="40">
        <v>1106</v>
      </c>
      <c r="C11" s="1" t="s">
        <v>28</v>
      </c>
      <c r="D11" s="207">
        <f>'CUM TB ENTRY'!D11</f>
        <v>0</v>
      </c>
      <c r="E11" s="207">
        <f>'CUM TB ENTRY'!E11-'MONTHLY I&amp;E'!D11</f>
        <v>27335</v>
      </c>
      <c r="F11" s="207">
        <f>'CUM TB ENTRY'!F11-'MONTHLY I&amp;E'!E11</f>
        <v>0</v>
      </c>
      <c r="G11" s="207">
        <f>'CUM TB ENTRY'!G11-'CUM TB ENTRY'!F11</f>
        <v>0</v>
      </c>
      <c r="H11" s="47"/>
      <c r="I11" s="47"/>
      <c r="J11" s="148"/>
      <c r="K11" s="148"/>
      <c r="L11" s="148"/>
      <c r="M11" s="148"/>
      <c r="N11" s="148"/>
      <c r="O11" s="148"/>
      <c r="P11" s="226"/>
      <c r="Q11" s="214">
        <f>SUM(E11:O11)</f>
        <v>27335</v>
      </c>
      <c r="R11" s="216"/>
      <c r="S11" s="239"/>
      <c r="T11" s="35"/>
      <c r="U11" s="146" t="s">
        <v>134</v>
      </c>
      <c r="V11" s="201"/>
      <c r="W11" s="165"/>
      <c r="X11" s="141"/>
    </row>
    <row r="12" spans="2:24" x14ac:dyDescent="0.3">
      <c r="B12" s="40">
        <v>1107</v>
      </c>
      <c r="C12" s="1" t="s">
        <v>29</v>
      </c>
      <c r="D12" s="207">
        <f>'CUM TB ENTRY'!D12</f>
        <v>0</v>
      </c>
      <c r="E12" s="207">
        <f>'CUM TB ENTRY'!E12-'MONTHLY I&amp;E'!D12</f>
        <v>0</v>
      </c>
      <c r="F12" s="207">
        <f>'CUM TB ENTRY'!F12-'MONTHLY I&amp;E'!E12</f>
        <v>160</v>
      </c>
      <c r="G12" s="207">
        <f>'CUM TB ENTRY'!G12-'MONTHLY I&amp;E'!F12</f>
        <v>0</v>
      </c>
      <c r="H12" s="47"/>
      <c r="I12" s="47"/>
      <c r="J12" s="148"/>
      <c r="K12" s="148"/>
      <c r="L12" s="148"/>
      <c r="M12" s="148"/>
      <c r="N12" s="148"/>
      <c r="O12" s="148"/>
      <c r="P12" s="226">
        <f t="shared" si="0"/>
        <v>160</v>
      </c>
      <c r="Q12" s="214"/>
      <c r="R12" s="216"/>
      <c r="S12" s="239"/>
      <c r="T12" s="35"/>
      <c r="U12" s="146"/>
      <c r="V12" s="201"/>
      <c r="W12" s="165"/>
      <c r="X12" s="141"/>
    </row>
    <row r="13" spans="2:24" x14ac:dyDescent="0.3">
      <c r="B13" s="40">
        <v>1200</v>
      </c>
      <c r="C13" s="89" t="s">
        <v>30</v>
      </c>
      <c r="D13" s="207">
        <f>'CUM TB ENTRY'!D13</f>
        <v>2584</v>
      </c>
      <c r="E13" s="207">
        <f>'CUM TB ENTRY'!E13-'MONTHLY I&amp;E'!D13</f>
        <v>0</v>
      </c>
      <c r="F13" s="207">
        <f>'CUM TB ENTRY'!F13-'CUM TB ENTRY'!E13</f>
        <v>0</v>
      </c>
      <c r="G13" s="207">
        <f>'CUM TB ENTRY'!G13-'CUM TB ENTRY'!F13</f>
        <v>0</v>
      </c>
      <c r="H13" s="47"/>
      <c r="I13" s="47"/>
      <c r="J13" s="47"/>
      <c r="K13" s="47"/>
      <c r="L13" s="47"/>
      <c r="M13" s="47"/>
      <c r="N13" s="47"/>
      <c r="O13" s="47"/>
      <c r="P13" s="216">
        <f t="shared" si="0"/>
        <v>2584</v>
      </c>
      <c r="Q13" s="216"/>
      <c r="R13" s="216"/>
      <c r="S13" s="239">
        <v>4429</v>
      </c>
      <c r="T13" s="35">
        <f t="shared" si="1"/>
        <v>0.58342741025062095</v>
      </c>
      <c r="U13" s="131"/>
      <c r="V13" s="140"/>
      <c r="W13" s="165"/>
      <c r="X13" s="140"/>
    </row>
    <row r="14" spans="2:24" x14ac:dyDescent="0.3">
      <c r="B14" s="40">
        <v>1201</v>
      </c>
      <c r="C14" s="89" t="s">
        <v>31</v>
      </c>
      <c r="D14" s="207">
        <f>'CUM TB ENTRY'!D14</f>
        <v>0</v>
      </c>
      <c r="E14" s="207">
        <f>'CUM TB ENTRY'!E14-'MONTHLY I&amp;E'!D14</f>
        <v>0</v>
      </c>
      <c r="F14" s="207">
        <f>'CUM TB ENTRY'!F14-'MONTHLY I&amp;E'!E14</f>
        <v>0</v>
      </c>
      <c r="G14" s="207">
        <f>'CUM TB ENTRY'!G14-'CUM TB ENTRY'!F14</f>
        <v>0</v>
      </c>
      <c r="H14" s="47"/>
      <c r="I14" s="47"/>
      <c r="J14" s="47"/>
      <c r="K14" s="47"/>
      <c r="L14" s="47"/>
      <c r="M14" s="47"/>
      <c r="N14" s="47"/>
      <c r="O14" s="47"/>
      <c r="P14" s="216">
        <f t="shared" si="0"/>
        <v>0</v>
      </c>
      <c r="Q14" s="216"/>
      <c r="R14" s="216"/>
      <c r="S14" s="239">
        <v>4035</v>
      </c>
      <c r="T14" s="35">
        <f t="shared" si="1"/>
        <v>0</v>
      </c>
      <c r="U14" s="131"/>
      <c r="V14" s="140"/>
      <c r="W14" s="165"/>
      <c r="X14" s="140"/>
    </row>
    <row r="15" spans="2:24" x14ac:dyDescent="0.3">
      <c r="B15" s="40">
        <v>1202</v>
      </c>
      <c r="C15" s="89" t="s">
        <v>32</v>
      </c>
      <c r="D15" s="207">
        <f>'CUM TB ENTRY'!D15</f>
        <v>857.5</v>
      </c>
      <c r="E15" s="207">
        <f>'CUM TB ENTRY'!E15-'MONTHLY I&amp;E'!D15</f>
        <v>327.5</v>
      </c>
      <c r="F15" s="207">
        <f>'CUM TB ENTRY'!F15-'CUM TB ENTRY'!E15</f>
        <v>773</v>
      </c>
      <c r="G15" s="207">
        <f>'CUM TB ENTRY'!G15-'CUM TB ENTRY'!F15</f>
        <v>0</v>
      </c>
      <c r="H15" s="47"/>
      <c r="I15" s="47"/>
      <c r="J15" s="47"/>
      <c r="K15" s="47"/>
      <c r="L15" s="47"/>
      <c r="M15" s="47"/>
      <c r="N15" s="47"/>
      <c r="O15" s="47"/>
      <c r="P15" s="216">
        <f t="shared" si="0"/>
        <v>1958</v>
      </c>
      <c r="Q15" s="216"/>
      <c r="R15" s="216"/>
      <c r="S15" s="239">
        <v>2172</v>
      </c>
      <c r="T15" s="35">
        <f t="shared" si="1"/>
        <v>0.90147329650092078</v>
      </c>
      <c r="U15" s="131" t="s">
        <v>152</v>
      </c>
      <c r="V15" s="140"/>
      <c r="W15" s="165"/>
      <c r="X15" s="140"/>
    </row>
    <row r="16" spans="2:24" x14ac:dyDescent="0.3">
      <c r="B16" s="40">
        <v>1300</v>
      </c>
      <c r="C16" s="89" t="s">
        <v>33</v>
      </c>
      <c r="D16" s="207">
        <f>'CUM TB ENTRY'!D16</f>
        <v>82.5</v>
      </c>
      <c r="E16" s="207">
        <f>'CUM TB ENTRY'!E16-'MONTHLY I&amp;E'!D16</f>
        <v>228.5</v>
      </c>
      <c r="F16" s="207">
        <f>'CUM TB ENTRY'!F16-'CUM TB ENTRY'!E16</f>
        <v>268</v>
      </c>
      <c r="G16" s="207">
        <f>'CUM TB ENTRY'!G16-'CUM TB ENTRY'!F16</f>
        <v>239</v>
      </c>
      <c r="H16" s="47"/>
      <c r="I16" s="47"/>
      <c r="J16" s="47"/>
      <c r="K16" s="47"/>
      <c r="L16" s="47"/>
      <c r="M16" s="47"/>
      <c r="N16" s="47"/>
      <c r="O16" s="47"/>
      <c r="P16" s="216">
        <f t="shared" si="0"/>
        <v>818</v>
      </c>
      <c r="Q16" s="216"/>
      <c r="R16" s="216"/>
      <c r="S16" s="239">
        <v>1376</v>
      </c>
      <c r="T16" s="35">
        <f t="shared" si="1"/>
        <v>0.59447674418604646</v>
      </c>
      <c r="U16" s="131" t="s">
        <v>165</v>
      </c>
      <c r="V16" s="140"/>
      <c r="W16" s="165"/>
      <c r="X16" s="141"/>
    </row>
    <row r="17" spans="2:24" x14ac:dyDescent="0.3">
      <c r="B17" s="40">
        <v>1301</v>
      </c>
      <c r="C17" s="89" t="s">
        <v>34</v>
      </c>
      <c r="D17" s="207">
        <f>'CUM TB ENTRY'!D17</f>
        <v>0</v>
      </c>
      <c r="E17" s="207">
        <f>'CUM TB ENTRY'!E17-'MONTHLY I&amp;E'!D17</f>
        <v>0</v>
      </c>
      <c r="F17" s="207">
        <f>'CUM TB ENTRY'!F17-'CUM TB ENTRY'!E17</f>
        <v>11</v>
      </c>
      <c r="G17" s="207">
        <f>'CUM TB ENTRY'!G17-'CUM TB ENTRY'!F17</f>
        <v>0</v>
      </c>
      <c r="H17" s="47"/>
      <c r="I17" s="47"/>
      <c r="J17" s="47"/>
      <c r="K17" s="47"/>
      <c r="L17" s="47"/>
      <c r="M17" s="47"/>
      <c r="N17" s="47"/>
      <c r="O17" s="47"/>
      <c r="P17" s="216">
        <f t="shared" si="0"/>
        <v>11</v>
      </c>
      <c r="Q17" s="216"/>
      <c r="R17" s="216"/>
      <c r="S17" s="239">
        <v>11</v>
      </c>
      <c r="T17" s="35">
        <f t="shared" si="1"/>
        <v>1</v>
      </c>
      <c r="V17" s="130"/>
      <c r="W17" s="167"/>
      <c r="X17" s="140"/>
    </row>
    <row r="18" spans="2:24" x14ac:dyDescent="0.3">
      <c r="B18" s="40">
        <v>1305</v>
      </c>
      <c r="C18" s="89" t="s">
        <v>35</v>
      </c>
      <c r="D18" s="207">
        <f>'CUM TB ENTRY'!D18</f>
        <v>581.63</v>
      </c>
      <c r="E18" s="207">
        <f>'CUM TB ENTRY'!E18-'MONTHLY I&amp;E'!D18</f>
        <v>0</v>
      </c>
      <c r="F18" s="207">
        <f>'CUM TB ENTRY'!F18-'CUM TB ENTRY'!E18</f>
        <v>1173.3699999999999</v>
      </c>
      <c r="G18" s="207">
        <f>'CUM TB ENTRY'!G18-'CUM TB ENTRY'!F18</f>
        <v>1050</v>
      </c>
      <c r="H18" s="47"/>
      <c r="I18" s="47"/>
      <c r="J18" s="47"/>
      <c r="K18" s="47"/>
      <c r="L18" s="47"/>
      <c r="M18" s="47"/>
      <c r="N18" s="47"/>
      <c r="O18" s="47"/>
      <c r="P18" s="216">
        <f t="shared" si="0"/>
        <v>2805</v>
      </c>
      <c r="Q18" s="216"/>
      <c r="R18" s="216"/>
      <c r="S18" s="239">
        <v>2996</v>
      </c>
      <c r="T18" s="35">
        <f t="shared" si="1"/>
        <v>0.93624833110814421</v>
      </c>
      <c r="U18" s="93" t="s">
        <v>36</v>
      </c>
      <c r="V18" s="130"/>
      <c r="W18" s="165"/>
      <c r="X18" s="140"/>
    </row>
    <row r="19" spans="2:24" x14ac:dyDescent="0.3">
      <c r="B19" s="40">
        <v>1306</v>
      </c>
      <c r="C19" s="89" t="s">
        <v>37</v>
      </c>
      <c r="D19" s="207">
        <f>'CUM TB ENTRY'!D19</f>
        <v>0</v>
      </c>
      <c r="E19" s="207">
        <f>'CUM TB ENTRY'!E19-'MONTHLY I&amp;E'!D19</f>
        <v>0</v>
      </c>
      <c r="F19" s="207">
        <f>'CUM TB ENTRY'!F19-'CUM TB ENTRY'!E19</f>
        <v>0</v>
      </c>
      <c r="G19" s="207">
        <f>'CUM TB ENTRY'!G19-'CUM TB ENTRY'!F19</f>
        <v>0</v>
      </c>
      <c r="H19" s="47"/>
      <c r="I19" s="47"/>
      <c r="J19" s="47"/>
      <c r="K19" s="47"/>
      <c r="L19" s="47"/>
      <c r="M19" s="47"/>
      <c r="N19" s="47"/>
      <c r="O19" s="47"/>
      <c r="P19" s="216">
        <f t="shared" si="0"/>
        <v>0</v>
      </c>
      <c r="Q19" s="216"/>
      <c r="R19" s="216"/>
      <c r="S19" s="239">
        <v>662</v>
      </c>
      <c r="T19" s="35">
        <f t="shared" si="1"/>
        <v>0</v>
      </c>
      <c r="U19" s="131"/>
      <c r="V19" s="140"/>
      <c r="W19" s="165"/>
      <c r="X19" s="140"/>
    </row>
    <row r="20" spans="2:24" x14ac:dyDescent="0.3">
      <c r="B20" s="153"/>
      <c r="C20" s="1"/>
      <c r="D20" s="207"/>
      <c r="E20" s="207"/>
      <c r="F20" s="207"/>
      <c r="G20" s="47"/>
      <c r="H20" s="47"/>
      <c r="I20" s="47"/>
      <c r="J20" s="47"/>
      <c r="K20" s="47"/>
      <c r="L20" s="47"/>
      <c r="M20" s="47"/>
      <c r="N20" s="47"/>
      <c r="O20" s="47"/>
      <c r="P20" s="216"/>
      <c r="Q20" s="216"/>
      <c r="R20" s="216"/>
      <c r="S20" s="239"/>
      <c r="T20" s="35"/>
      <c r="U20" s="131"/>
      <c r="V20" s="140"/>
      <c r="W20" s="165"/>
      <c r="X20" s="140"/>
    </row>
    <row r="21" spans="2:24" x14ac:dyDescent="0.3">
      <c r="B21" s="70" t="s">
        <v>38</v>
      </c>
      <c r="C21" s="71" t="s">
        <v>22</v>
      </c>
      <c r="D21" s="208">
        <f t="shared" ref="D21:I21" si="2">SUM(D5:D20)</f>
        <v>84970.13</v>
      </c>
      <c r="E21" s="208">
        <f t="shared" ref="E21:F21" si="3">SUM(E5:E20)</f>
        <v>30383</v>
      </c>
      <c r="F21" s="208">
        <f t="shared" si="3"/>
        <v>4936.37</v>
      </c>
      <c r="G21" s="72">
        <f t="shared" si="2"/>
        <v>3800</v>
      </c>
      <c r="H21" s="72">
        <f t="shared" si="2"/>
        <v>0</v>
      </c>
      <c r="I21" s="72">
        <f t="shared" si="2"/>
        <v>0</v>
      </c>
      <c r="J21" s="72">
        <f t="shared" ref="J21" si="4">SUM(J5:J20)</f>
        <v>0</v>
      </c>
      <c r="K21" s="72">
        <f t="shared" ref="K21" si="5">SUM(K5:K20)</f>
        <v>0</v>
      </c>
      <c r="L21" s="72">
        <f t="shared" ref="L21:O21" si="6">SUM(L5:L20)</f>
        <v>0</v>
      </c>
      <c r="M21" s="72">
        <f t="shared" si="6"/>
        <v>0</v>
      </c>
      <c r="N21" s="72">
        <f t="shared" si="6"/>
        <v>0</v>
      </c>
      <c r="O21" s="72">
        <f t="shared" si="6"/>
        <v>0</v>
      </c>
      <c r="P21" s="217">
        <f>SUM(P6:P19)</f>
        <v>96754.5</v>
      </c>
      <c r="Q21" s="218">
        <f>SUM(Q6:Q19)</f>
        <v>27335</v>
      </c>
      <c r="R21" s="228">
        <f>SUM(R6:R19)</f>
        <v>0</v>
      </c>
      <c r="S21" s="241">
        <f>SUM(S6:S19)</f>
        <v>201653</v>
      </c>
      <c r="T21" s="73">
        <f t="shared" si="1"/>
        <v>0.47980689600452264</v>
      </c>
      <c r="U21" s="147"/>
      <c r="V21" s="202"/>
      <c r="W21" s="168"/>
      <c r="X21" s="142"/>
    </row>
    <row r="22" spans="2:24" x14ac:dyDescent="0.3">
      <c r="B22" s="39"/>
      <c r="C22" s="1"/>
      <c r="D22" s="179"/>
      <c r="E22" s="179"/>
      <c r="F22" s="44"/>
      <c r="G22" s="44"/>
      <c r="H22" s="44"/>
      <c r="I22" s="44"/>
      <c r="J22" s="44"/>
      <c r="K22" s="44"/>
      <c r="L22" s="44"/>
      <c r="M22" s="49"/>
      <c r="N22" s="44"/>
      <c r="O22" s="44"/>
      <c r="P22" s="216"/>
      <c r="Q22" s="216"/>
      <c r="R22" s="216"/>
      <c r="S22" s="242"/>
      <c r="T22" s="35"/>
      <c r="U22" s="131"/>
      <c r="V22" s="140"/>
      <c r="W22" s="165"/>
      <c r="X22" s="140"/>
    </row>
    <row r="23" spans="2:24" x14ac:dyDescent="0.3">
      <c r="B23" s="41">
        <v>101</v>
      </c>
      <c r="C23" s="8" t="s">
        <v>39</v>
      </c>
      <c r="D23" s="209"/>
      <c r="E23" s="179"/>
      <c r="F23" s="44"/>
      <c r="G23" s="44"/>
      <c r="H23" s="44"/>
      <c r="I23" s="44"/>
      <c r="J23" s="44"/>
      <c r="K23" s="44"/>
      <c r="L23" s="44"/>
      <c r="M23" s="49"/>
      <c r="N23" s="44"/>
      <c r="O23" s="44"/>
      <c r="P23" s="216"/>
      <c r="Q23" s="216"/>
      <c r="R23" s="216"/>
      <c r="S23" s="242"/>
      <c r="T23" s="35"/>
      <c r="U23" s="131"/>
      <c r="V23" s="140"/>
      <c r="W23" s="165"/>
      <c r="X23" s="140"/>
    </row>
    <row r="24" spans="2:24" x14ac:dyDescent="0.3">
      <c r="B24" s="40">
        <v>4000</v>
      </c>
      <c r="C24" s="89" t="s">
        <v>40</v>
      </c>
      <c r="D24" s="207">
        <f>'CUM TB ENTRY'!D24</f>
        <v>5831.13</v>
      </c>
      <c r="E24" s="207">
        <f>'CUM TB ENTRY'!E24-'MONTHLY I&amp;E'!D24</f>
        <v>6527.87</v>
      </c>
      <c r="F24" s="207">
        <f>'CUM TB ENTRY'!F24-'CUM TB ENTRY'!E24</f>
        <v>6210</v>
      </c>
      <c r="G24" s="207">
        <f>'CUM TB ENTRY'!G24-'CUM TB ENTRY'!F24</f>
        <v>7237</v>
      </c>
      <c r="H24" s="47"/>
      <c r="I24" s="47"/>
      <c r="J24" s="47"/>
      <c r="K24" s="47"/>
      <c r="L24" s="47"/>
      <c r="M24" s="47"/>
      <c r="N24" s="47"/>
      <c r="O24" s="47"/>
      <c r="P24" s="216">
        <f t="shared" ref="P24:P41" si="7">SUM(D24:O24)</f>
        <v>25806</v>
      </c>
      <c r="Q24" s="216"/>
      <c r="R24" s="216"/>
      <c r="S24" s="239">
        <v>81738</v>
      </c>
      <c r="T24" s="35">
        <f t="shared" ref="T24:T43" si="8">+P24/S24</f>
        <v>0.31571606841371208</v>
      </c>
      <c r="U24" s="132" t="s">
        <v>166</v>
      </c>
      <c r="V24" s="141"/>
      <c r="W24" s="165"/>
      <c r="X24" s="140"/>
    </row>
    <row r="25" spans="2:24" x14ac:dyDescent="0.3">
      <c r="B25" s="40">
        <v>4004</v>
      </c>
      <c r="C25" s="89" t="s">
        <v>41</v>
      </c>
      <c r="D25" s="207">
        <f>'CUM TB ENTRY'!D25</f>
        <v>0</v>
      </c>
      <c r="E25" s="207">
        <f>'CUM TB ENTRY'!E25-'MONTHLY I&amp;E'!D25</f>
        <v>22</v>
      </c>
      <c r="F25" s="207">
        <f>'CUM TB ENTRY'!F25-'CUM TB ENTRY'!E25</f>
        <v>22</v>
      </c>
      <c r="G25" s="207">
        <f>'CUM TB ENTRY'!G25-'CUM TB ENTRY'!F25</f>
        <v>22</v>
      </c>
      <c r="H25" s="47"/>
      <c r="I25" s="47"/>
      <c r="J25" s="47"/>
      <c r="K25" s="47"/>
      <c r="L25" s="47"/>
      <c r="M25" s="47"/>
      <c r="N25" s="47"/>
      <c r="O25" s="47"/>
      <c r="P25" s="216">
        <f t="shared" si="7"/>
        <v>66</v>
      </c>
      <c r="Q25" s="216"/>
      <c r="R25" s="216"/>
      <c r="S25" s="239">
        <v>264</v>
      </c>
      <c r="T25" s="35">
        <f t="shared" si="8"/>
        <v>0.25</v>
      </c>
      <c r="U25" s="132" t="s">
        <v>167</v>
      </c>
      <c r="V25" s="141"/>
      <c r="W25" s="165"/>
      <c r="X25" s="140"/>
    </row>
    <row r="26" spans="2:24" x14ac:dyDescent="0.3">
      <c r="B26" s="40">
        <v>4010</v>
      </c>
      <c r="C26" s="89" t="s">
        <v>42</v>
      </c>
      <c r="D26" s="207">
        <f>'CUM TB ENTRY'!D26</f>
        <v>250</v>
      </c>
      <c r="E26" s="207">
        <f>'CUM TB ENTRY'!E26-'MONTHLY I&amp;E'!D26</f>
        <v>50</v>
      </c>
      <c r="F26" s="207">
        <f>'CUM TB ENTRY'!F26-'CUM TB ENTRY'!E26</f>
        <v>900</v>
      </c>
      <c r="G26" s="207">
        <f>'CUM TB ENTRY'!G26-'CUM TB ENTRY'!F26</f>
        <v>0</v>
      </c>
      <c r="H26" s="47"/>
      <c r="I26" s="47"/>
      <c r="J26" s="47"/>
      <c r="K26" s="47"/>
      <c r="L26" s="47"/>
      <c r="M26" s="47"/>
      <c r="N26" s="47"/>
      <c r="O26" s="47"/>
      <c r="P26" s="216">
        <f t="shared" si="7"/>
        <v>1200</v>
      </c>
      <c r="Q26" s="216"/>
      <c r="R26" s="216"/>
      <c r="S26" s="239">
        <v>2500</v>
      </c>
      <c r="T26" s="35">
        <f t="shared" si="8"/>
        <v>0.48</v>
      </c>
      <c r="U26" s="131" t="s">
        <v>153</v>
      </c>
      <c r="V26" s="140"/>
      <c r="W26" s="165"/>
      <c r="X26" s="140"/>
    </row>
    <row r="27" spans="2:24" x14ac:dyDescent="0.3">
      <c r="B27" s="40">
        <v>4020</v>
      </c>
      <c r="C27" s="89" t="s">
        <v>43</v>
      </c>
      <c r="D27" s="207">
        <f>'CUM TB ENTRY'!D27</f>
        <v>0</v>
      </c>
      <c r="E27" s="207">
        <f>'CUM TB ENTRY'!E27-'MONTHLY I&amp;E'!D27</f>
        <v>195</v>
      </c>
      <c r="F27" s="207">
        <f>'CUM TB ENTRY'!F27-'CUM TB ENTRY'!E27</f>
        <v>0</v>
      </c>
      <c r="G27" s="207">
        <f>'CUM TB ENTRY'!G27-'CUM TB ENTRY'!F27</f>
        <v>0</v>
      </c>
      <c r="H27" s="47"/>
      <c r="I27" s="47"/>
      <c r="J27" s="47"/>
      <c r="K27" s="47"/>
      <c r="L27" s="47"/>
      <c r="M27" s="47"/>
      <c r="N27" s="47"/>
      <c r="O27" s="47"/>
      <c r="P27" s="216">
        <f t="shared" si="7"/>
        <v>195</v>
      </c>
      <c r="Q27" s="216"/>
      <c r="R27" s="216"/>
      <c r="S27" s="239">
        <v>500</v>
      </c>
      <c r="T27" s="35">
        <f t="shared" si="8"/>
        <v>0.39</v>
      </c>
      <c r="U27" s="131"/>
      <c r="V27" s="140"/>
      <c r="W27" s="165"/>
      <c r="X27" s="140"/>
    </row>
    <row r="28" spans="2:24" x14ac:dyDescent="0.3">
      <c r="B28" s="40">
        <v>4030</v>
      </c>
      <c r="C28" s="89" t="s">
        <v>44</v>
      </c>
      <c r="D28" s="207">
        <f>'CUM TB ENTRY'!D28</f>
        <v>0</v>
      </c>
      <c r="E28" s="207">
        <f>'CUM TB ENTRY'!E28-'MONTHLY I&amp;E'!D28</f>
        <v>0</v>
      </c>
      <c r="F28" s="207">
        <f>'CUM TB ENTRY'!F28-'CUM TB ENTRY'!E28</f>
        <v>0</v>
      </c>
      <c r="G28" s="207">
        <f>'CUM TB ENTRY'!G28-'CUM TB ENTRY'!F28</f>
        <v>0</v>
      </c>
      <c r="H28" s="148"/>
      <c r="I28" s="47"/>
      <c r="J28" s="47"/>
      <c r="K28" s="47"/>
      <c r="L28" s="47"/>
      <c r="M28" s="47"/>
      <c r="N28" s="47"/>
      <c r="O28" s="47"/>
      <c r="P28" s="214">
        <f t="shared" si="7"/>
        <v>0</v>
      </c>
      <c r="Q28" s="216"/>
      <c r="R28" s="214"/>
      <c r="S28" s="239"/>
      <c r="T28" s="35"/>
      <c r="U28" s="134"/>
      <c r="V28" s="203" t="s">
        <v>131</v>
      </c>
      <c r="W28" s="165"/>
      <c r="X28" s="140"/>
    </row>
    <row r="29" spans="2:24" x14ac:dyDescent="0.3">
      <c r="B29" s="40">
        <v>4040</v>
      </c>
      <c r="C29" s="89" t="s">
        <v>129</v>
      </c>
      <c r="D29" s="207">
        <f>'CUM TB ENTRY'!D29</f>
        <v>0</v>
      </c>
      <c r="E29" s="207">
        <f>'CUM TB ENTRY'!E29-'MONTHLY I&amp;E'!D29</f>
        <v>0</v>
      </c>
      <c r="F29" s="207">
        <f>'CUM TB ENTRY'!F29-'CUM TB ENTRY'!E29</f>
        <v>0</v>
      </c>
      <c r="G29" s="207">
        <f>'CUM TB ENTRY'!G29-'CUM TB ENTRY'!F29</f>
        <v>0</v>
      </c>
      <c r="H29" s="148"/>
      <c r="I29" s="47"/>
      <c r="J29" s="47"/>
      <c r="K29" s="47"/>
      <c r="L29" s="47"/>
      <c r="M29" s="47"/>
      <c r="N29" s="47"/>
      <c r="O29" s="47"/>
      <c r="P29" s="214"/>
      <c r="Q29" s="216"/>
      <c r="R29" s="214"/>
      <c r="S29" s="239">
        <v>15000</v>
      </c>
      <c r="T29" s="35">
        <f t="shared" si="8"/>
        <v>0</v>
      </c>
      <c r="U29" s="134"/>
      <c r="V29" s="203"/>
      <c r="W29" s="165"/>
      <c r="X29" s="140"/>
    </row>
    <row r="30" spans="2:24" x14ac:dyDescent="0.3">
      <c r="B30" s="40">
        <v>4050</v>
      </c>
      <c r="C30" s="89" t="s">
        <v>45</v>
      </c>
      <c r="D30" s="207">
        <f>'CUM TB ENTRY'!D30</f>
        <v>-910</v>
      </c>
      <c r="F30" s="207">
        <f>'CUM TB ENTRY'!F30-'CUM TB ENTRY'!E30</f>
        <v>260</v>
      </c>
      <c r="G30" s="207">
        <f>'CUM TB ENTRY'!G30-'CUM TB ENTRY'!F30</f>
        <v>0</v>
      </c>
      <c r="H30" s="47"/>
      <c r="I30" s="47"/>
      <c r="J30" s="47"/>
      <c r="K30" s="47"/>
      <c r="L30" s="47"/>
      <c r="M30" s="47"/>
      <c r="N30" s="47"/>
      <c r="O30" s="47"/>
      <c r="P30" s="216">
        <f t="shared" si="7"/>
        <v>-650</v>
      </c>
      <c r="Q30" s="216"/>
      <c r="R30" s="216"/>
      <c r="S30" s="239">
        <v>1150</v>
      </c>
      <c r="T30" s="35">
        <f t="shared" si="8"/>
        <v>-0.56521739130434778</v>
      </c>
      <c r="U30" s="131" t="s">
        <v>154</v>
      </c>
      <c r="V30" s="140"/>
      <c r="W30" s="165"/>
      <c r="X30" s="140"/>
    </row>
    <row r="31" spans="2:24" ht="29.4" customHeight="1" x14ac:dyDescent="0.3">
      <c r="B31" s="40">
        <v>4051</v>
      </c>
      <c r="C31" s="89" t="s">
        <v>46</v>
      </c>
      <c r="D31" s="207">
        <f>'CUM TB ENTRY'!D31</f>
        <v>193.78</v>
      </c>
      <c r="E31" s="207">
        <f>'CUM TB ENTRY'!E31-'MONTHLY I&amp;E'!D31</f>
        <v>13.219999999999999</v>
      </c>
      <c r="F31" s="207">
        <f>'CUM TB ENTRY'!F31-'CUM TB ENTRY'!E31</f>
        <v>530</v>
      </c>
      <c r="G31" s="207">
        <f>'CUM TB ENTRY'!G31-'CUM TB ENTRY'!F31</f>
        <v>583</v>
      </c>
      <c r="H31" s="163"/>
      <c r="I31" s="47"/>
      <c r="J31" s="47"/>
      <c r="K31" s="47"/>
      <c r="L31" s="47"/>
      <c r="M31" s="47"/>
      <c r="N31" s="47"/>
      <c r="O31" s="47"/>
      <c r="P31" s="216">
        <f t="shared" si="7"/>
        <v>1320</v>
      </c>
      <c r="Q31" s="216"/>
      <c r="R31" s="216"/>
      <c r="S31" s="239">
        <v>5686</v>
      </c>
      <c r="T31" s="35">
        <f t="shared" si="8"/>
        <v>0.23214913823425959</v>
      </c>
      <c r="U31" s="135" t="s">
        <v>171</v>
      </c>
      <c r="V31" s="204"/>
      <c r="W31" s="169"/>
      <c r="X31" s="140"/>
    </row>
    <row r="32" spans="2:24" x14ac:dyDescent="0.3">
      <c r="B32" s="40">
        <v>4052</v>
      </c>
      <c r="C32" s="89" t="s">
        <v>47</v>
      </c>
      <c r="D32" s="207">
        <f>'CUM TB ENTRY'!D32</f>
        <v>0</v>
      </c>
      <c r="E32" s="207">
        <f>'CUM TB ENTRY'!E32-'MONTHLY I&amp;E'!D32</f>
        <v>1669</v>
      </c>
      <c r="F32" s="207">
        <f>'CUM TB ENTRY'!F32-'CUM TB ENTRY'!E32</f>
        <v>0</v>
      </c>
      <c r="G32" s="207">
        <f>'CUM TB ENTRY'!G32-'CUM TB ENTRY'!F32</f>
        <v>0</v>
      </c>
      <c r="H32" s="47"/>
      <c r="I32" s="47"/>
      <c r="J32" s="47"/>
      <c r="K32" s="47"/>
      <c r="L32" s="47"/>
      <c r="M32" s="47"/>
      <c r="N32" s="47"/>
      <c r="O32" s="47"/>
      <c r="P32" s="216">
        <f t="shared" si="7"/>
        <v>1669</v>
      </c>
      <c r="Q32" s="216"/>
      <c r="R32" s="216"/>
      <c r="S32" s="239">
        <v>1468</v>
      </c>
      <c r="T32" s="252">
        <f t="shared" si="8"/>
        <v>1.1369209809264305</v>
      </c>
      <c r="U32" s="135" t="s">
        <v>145</v>
      </c>
      <c r="V32" s="204"/>
      <c r="W32" s="169"/>
      <c r="X32" s="140"/>
    </row>
    <row r="33" spans="2:24" x14ac:dyDescent="0.3">
      <c r="B33" s="40">
        <v>4053</v>
      </c>
      <c r="C33" s="89" t="s">
        <v>48</v>
      </c>
      <c r="D33" s="207">
        <f>'CUM TB ENTRY'!D33</f>
        <v>105</v>
      </c>
      <c r="E33" s="207">
        <f>'CUM TB ENTRY'!E33-'MONTHLY I&amp;E'!D33</f>
        <v>950</v>
      </c>
      <c r="F33" s="207">
        <f>'CUM TB ENTRY'!F33-'CUM TB ENTRY'!E33</f>
        <v>0</v>
      </c>
      <c r="G33" s="207">
        <f>'CUM TB ENTRY'!G33-'CUM TB ENTRY'!F33</f>
        <v>400</v>
      </c>
      <c r="H33" s="47"/>
      <c r="I33" s="47"/>
      <c r="J33" s="47"/>
      <c r="K33" s="47"/>
      <c r="L33" s="47"/>
      <c r="M33" s="47"/>
      <c r="N33" s="47"/>
      <c r="O33" s="47"/>
      <c r="P33" s="216">
        <f t="shared" si="7"/>
        <v>1455</v>
      </c>
      <c r="Q33" s="216"/>
      <c r="R33" s="216"/>
      <c r="S33" s="239">
        <v>1817</v>
      </c>
      <c r="T33" s="35">
        <f t="shared" si="8"/>
        <v>0.80077050082553658</v>
      </c>
      <c r="U33" s="132" t="s">
        <v>146</v>
      </c>
      <c r="V33" s="140"/>
      <c r="W33" s="165"/>
      <c r="X33" s="140"/>
    </row>
    <row r="34" spans="2:24" x14ac:dyDescent="0.3">
      <c r="B34" s="40">
        <v>4054</v>
      </c>
      <c r="C34" s="89" t="s">
        <v>49</v>
      </c>
      <c r="D34" s="207">
        <f>'CUM TB ENTRY'!D34</f>
        <v>0</v>
      </c>
      <c r="E34" s="207">
        <f>'CUM TB ENTRY'!E34-'MONTHLY I&amp;E'!D34</f>
        <v>100</v>
      </c>
      <c r="F34" s="207">
        <f>'CUM TB ENTRY'!F34-'CUM TB ENTRY'!E34</f>
        <v>32</v>
      </c>
      <c r="G34" s="207">
        <f>'CUM TB ENTRY'!G34-'CUM TB ENTRY'!F34</f>
        <v>350</v>
      </c>
      <c r="H34" s="47"/>
      <c r="I34" s="47"/>
      <c r="J34" s="47"/>
      <c r="K34" s="47"/>
      <c r="L34" s="47"/>
      <c r="M34" s="47"/>
      <c r="N34" s="47"/>
      <c r="O34" s="47"/>
      <c r="P34" s="216">
        <f t="shared" si="7"/>
        <v>482</v>
      </c>
      <c r="Q34" s="216"/>
      <c r="R34" s="215"/>
      <c r="S34" s="239">
        <v>1736</v>
      </c>
      <c r="T34" s="35">
        <f t="shared" si="8"/>
        <v>0.27764976958525345</v>
      </c>
      <c r="U34" s="132" t="s">
        <v>172</v>
      </c>
      <c r="V34" s="141"/>
      <c r="W34" s="165"/>
      <c r="X34" s="140"/>
    </row>
    <row r="35" spans="2:24" ht="28.8" x14ac:dyDescent="0.3">
      <c r="B35" s="40">
        <v>4055</v>
      </c>
      <c r="C35" s="89" t="s">
        <v>50</v>
      </c>
      <c r="D35" s="207">
        <f>'CUM TB ENTRY'!D35</f>
        <v>371.09</v>
      </c>
      <c r="E35" s="207">
        <f>'CUM TB ENTRY'!E35-'MONTHLY I&amp;E'!D35</f>
        <v>970.91000000000008</v>
      </c>
      <c r="F35" s="207">
        <f>'CUM TB ENTRY'!F35-'CUM TB ENTRY'!E35</f>
        <v>95</v>
      </c>
      <c r="G35" s="207">
        <f>'CUM TB ENTRY'!G35-'CUM TB ENTRY'!F35</f>
        <v>996</v>
      </c>
      <c r="H35" s="163"/>
      <c r="I35" s="47"/>
      <c r="J35" s="47"/>
      <c r="K35" s="47"/>
      <c r="L35" s="47"/>
      <c r="M35" s="47"/>
      <c r="N35" s="47"/>
      <c r="O35" s="47"/>
      <c r="P35" s="216">
        <f t="shared" si="7"/>
        <v>2433</v>
      </c>
      <c r="Q35" s="216"/>
      <c r="R35" s="216"/>
      <c r="S35" s="239">
        <v>5070</v>
      </c>
      <c r="T35" s="35">
        <f t="shared" si="8"/>
        <v>0.47988165680473371</v>
      </c>
      <c r="U35" s="131" t="s">
        <v>173</v>
      </c>
      <c r="V35" s="140"/>
      <c r="W35" s="165"/>
      <c r="X35" s="140"/>
    </row>
    <row r="36" spans="2:24" ht="28.8" x14ac:dyDescent="0.3">
      <c r="B36" s="40">
        <v>4057</v>
      </c>
      <c r="C36" s="89" t="s">
        <v>51</v>
      </c>
      <c r="D36" s="207">
        <f>'CUM TB ENTRY'!D36</f>
        <v>14.4</v>
      </c>
      <c r="E36" s="207">
        <f>'CUM TB ENTRY'!E36-'MONTHLY I&amp;E'!D36</f>
        <v>14.6</v>
      </c>
      <c r="F36" s="207">
        <f>'CUM TB ENTRY'!F36-'CUM TB ENTRY'!E36</f>
        <v>15</v>
      </c>
      <c r="G36" s="207">
        <f>'CUM TB ENTRY'!G36-'CUM TB ENTRY'!F36</f>
        <v>15</v>
      </c>
      <c r="H36" s="47"/>
      <c r="I36" s="47"/>
      <c r="J36" s="47"/>
      <c r="K36" s="47"/>
      <c r="L36" s="47"/>
      <c r="M36" s="47"/>
      <c r="N36" s="47"/>
      <c r="O36" s="47"/>
      <c r="P36" s="216">
        <f t="shared" si="7"/>
        <v>59</v>
      </c>
      <c r="Q36" s="216"/>
      <c r="R36" s="216"/>
      <c r="S36" s="239">
        <v>252</v>
      </c>
      <c r="T36" s="35">
        <f t="shared" si="8"/>
        <v>0.23412698412698413</v>
      </c>
      <c r="U36" s="131" t="s">
        <v>52</v>
      </c>
      <c r="V36" s="140"/>
      <c r="W36" s="165"/>
      <c r="X36" s="140"/>
    </row>
    <row r="37" spans="2:24" x14ac:dyDescent="0.3">
      <c r="B37" s="40">
        <v>4058</v>
      </c>
      <c r="C37" s="89" t="s">
        <v>53</v>
      </c>
      <c r="D37" s="207">
        <f>'CUM TB ENTRY'!D37</f>
        <v>0</v>
      </c>
      <c r="E37" s="207">
        <f>'CUM TB ENTRY'!E37-'MONTHLY I&amp;E'!D37</f>
        <v>0</v>
      </c>
      <c r="F37" s="207">
        <f>'CUM TB ENTRY'!F37-'CUM TB ENTRY'!E37</f>
        <v>0</v>
      </c>
      <c r="G37" s="207">
        <f>'CUM TB ENTRY'!G37-'CUM TB ENTRY'!F37</f>
        <v>0</v>
      </c>
      <c r="H37" s="47"/>
      <c r="I37" s="47"/>
      <c r="J37" s="47"/>
      <c r="K37" s="47"/>
      <c r="L37" s="47"/>
      <c r="M37" s="47"/>
      <c r="N37" s="47"/>
      <c r="O37" s="47"/>
      <c r="P37" s="216">
        <f t="shared" si="7"/>
        <v>0</v>
      </c>
      <c r="Q37" s="216"/>
      <c r="R37" s="216"/>
      <c r="S37" s="239">
        <v>135</v>
      </c>
      <c r="T37" s="35">
        <f t="shared" si="8"/>
        <v>0</v>
      </c>
      <c r="U37" s="158"/>
      <c r="V37" s="130"/>
      <c r="W37" s="167"/>
      <c r="X37" s="140"/>
    </row>
    <row r="38" spans="2:24" x14ac:dyDescent="0.3">
      <c r="B38" s="40">
        <v>4060</v>
      </c>
      <c r="C38" s="89" t="s">
        <v>54</v>
      </c>
      <c r="D38" s="207">
        <f>'CUM TB ENTRY'!D38</f>
        <v>37.06</v>
      </c>
      <c r="E38" s="207">
        <f>'CUM TB ENTRY'!E38-'MONTHLY I&amp;E'!D38</f>
        <v>0</v>
      </c>
      <c r="F38" s="207">
        <f>'CUM TB ENTRY'!F38-'CUM TB ENTRY'!E38</f>
        <v>85.94</v>
      </c>
      <c r="G38" s="207">
        <f>'CUM TB ENTRY'!G38-'CUM TB ENTRY'!F38</f>
        <v>74</v>
      </c>
      <c r="H38" s="47"/>
      <c r="I38" s="47"/>
      <c r="J38" s="47"/>
      <c r="K38" s="47"/>
      <c r="L38" s="47"/>
      <c r="M38" s="47"/>
      <c r="N38" s="47"/>
      <c r="O38" s="47"/>
      <c r="P38" s="216">
        <f t="shared" si="7"/>
        <v>197</v>
      </c>
      <c r="Q38" s="216"/>
      <c r="R38" s="214"/>
      <c r="S38" s="239">
        <v>1244</v>
      </c>
      <c r="T38" s="35">
        <f t="shared" si="8"/>
        <v>0.15836012861736334</v>
      </c>
      <c r="U38" s="131" t="s">
        <v>136</v>
      </c>
      <c r="V38" s="140"/>
      <c r="W38" s="165"/>
      <c r="X38" s="140"/>
    </row>
    <row r="39" spans="2:24" x14ac:dyDescent="0.3">
      <c r="B39" s="40">
        <v>4062</v>
      </c>
      <c r="C39" s="89" t="s">
        <v>55</v>
      </c>
      <c r="D39" s="207">
        <f>'CUM TB ENTRY'!D39</f>
        <v>0</v>
      </c>
      <c r="E39" s="207">
        <f>'CUM TB ENTRY'!E39-'MONTHLY I&amp;E'!D39</f>
        <v>0</v>
      </c>
      <c r="F39" s="207">
        <f>'CUM TB ENTRY'!F39-'CUM TB ENTRY'!E39</f>
        <v>1975</v>
      </c>
      <c r="G39" s="207">
        <f>'CUM TB ENTRY'!G39-'CUM TB ENTRY'!F39</f>
        <v>329</v>
      </c>
      <c r="H39" s="47"/>
      <c r="I39" s="47"/>
      <c r="J39" s="47"/>
      <c r="K39" s="47"/>
      <c r="L39" s="47"/>
      <c r="M39" s="47"/>
      <c r="N39" s="47"/>
      <c r="O39" s="47"/>
      <c r="P39" s="226">
        <f t="shared" si="7"/>
        <v>2304</v>
      </c>
      <c r="Q39" s="220"/>
      <c r="R39" s="221"/>
      <c r="S39" s="243"/>
      <c r="T39" s="180"/>
      <c r="U39" s="131" t="s">
        <v>174</v>
      </c>
      <c r="V39" s="140"/>
      <c r="W39" s="165"/>
      <c r="X39" s="140"/>
    </row>
    <row r="40" spans="2:24" x14ac:dyDescent="0.3">
      <c r="B40" s="40">
        <v>4400</v>
      </c>
      <c r="C40" s="89" t="s">
        <v>56</v>
      </c>
      <c r="D40" s="207">
        <f>'CUM TB ENTRY'!D40</f>
        <v>15530.04</v>
      </c>
      <c r="E40" s="207">
        <f>'CUM TB ENTRY'!E40-'MONTHLY I&amp;E'!D40</f>
        <v>0</v>
      </c>
      <c r="F40" s="207">
        <f>'CUM TB ENTRY'!F40-'CUM TB ENTRY'!E40</f>
        <v>0</v>
      </c>
      <c r="G40" s="207">
        <f>'CUM TB ENTRY'!G40-'CUM TB ENTRY'!F40</f>
        <v>0</v>
      </c>
      <c r="H40" s="47"/>
      <c r="I40" s="47"/>
      <c r="J40" s="47"/>
      <c r="K40" s="47"/>
      <c r="L40" s="47"/>
      <c r="M40" s="47"/>
      <c r="N40" s="47"/>
      <c r="O40" s="47"/>
      <c r="P40" s="216">
        <f t="shared" si="7"/>
        <v>15530.04</v>
      </c>
      <c r="Q40" s="216"/>
      <c r="R40" s="216"/>
      <c r="S40" s="239">
        <v>15489</v>
      </c>
      <c r="T40" s="35">
        <f t="shared" si="8"/>
        <v>1.0026496223126089</v>
      </c>
      <c r="U40" s="131" t="s">
        <v>139</v>
      </c>
      <c r="V40" s="140"/>
      <c r="W40" s="165"/>
      <c r="X40" s="140"/>
    </row>
    <row r="41" spans="2:24" x14ac:dyDescent="0.3">
      <c r="B41" s="40">
        <v>4448</v>
      </c>
      <c r="C41" s="89" t="s">
        <v>58</v>
      </c>
      <c r="D41" s="207">
        <f>'CUM TB ENTRY'!D41</f>
        <v>0</v>
      </c>
      <c r="E41" s="207">
        <f>'CUM TB ENTRY'!E41-'MONTHLY I&amp;E'!D41</f>
        <v>0</v>
      </c>
      <c r="F41" s="207">
        <f>'CUM TB ENTRY'!F41-'CUM TB ENTRY'!E41</f>
        <v>0</v>
      </c>
      <c r="G41" s="207">
        <f>'CUM TB ENTRY'!G41-'CUM TB ENTRY'!F41</f>
        <v>1500</v>
      </c>
      <c r="H41" s="47"/>
      <c r="I41" s="47"/>
      <c r="J41" s="47"/>
      <c r="K41" s="47"/>
      <c r="L41" s="47"/>
      <c r="M41" s="47"/>
      <c r="N41" s="47"/>
      <c r="O41" s="47"/>
      <c r="P41" s="216">
        <f t="shared" si="7"/>
        <v>1500</v>
      </c>
      <c r="Q41" s="216"/>
      <c r="R41" s="216"/>
      <c r="S41" s="239">
        <v>3000</v>
      </c>
      <c r="T41" s="35">
        <f t="shared" si="8"/>
        <v>0.5</v>
      </c>
      <c r="U41" s="93" t="s">
        <v>168</v>
      </c>
      <c r="V41" s="140"/>
      <c r="W41" s="165"/>
      <c r="X41" s="140"/>
    </row>
    <row r="42" spans="2:24" x14ac:dyDescent="0.3">
      <c r="B42" s="40"/>
      <c r="C42" s="89"/>
      <c r="D42" s="207"/>
      <c r="E42" s="207"/>
      <c r="F42" s="207"/>
      <c r="G42" s="47"/>
      <c r="H42" s="47"/>
      <c r="I42" s="47"/>
      <c r="J42" s="47"/>
      <c r="K42" s="47"/>
      <c r="L42" s="47"/>
      <c r="M42" s="47"/>
      <c r="N42" s="47"/>
      <c r="O42" s="47"/>
      <c r="P42" s="216"/>
      <c r="Q42" s="216"/>
      <c r="R42" s="216"/>
      <c r="S42" s="239"/>
      <c r="T42" s="35"/>
      <c r="U42" s="131"/>
      <c r="V42" s="140"/>
      <c r="W42" s="165"/>
      <c r="X42" s="140"/>
    </row>
    <row r="43" spans="2:24" x14ac:dyDescent="0.3">
      <c r="B43" s="70" t="s">
        <v>38</v>
      </c>
      <c r="C43" s="71" t="s">
        <v>39</v>
      </c>
      <c r="D43" s="208">
        <f t="shared" ref="D43:O43" si="9">SUM(D23:D42)</f>
        <v>21422.5</v>
      </c>
      <c r="E43" s="208">
        <f t="shared" ref="E43:F43" si="10">SUM(E23:E42)</f>
        <v>10512.6</v>
      </c>
      <c r="F43" s="208">
        <f t="shared" si="10"/>
        <v>10124.939999999999</v>
      </c>
      <c r="G43" s="74">
        <f t="shared" si="9"/>
        <v>11506</v>
      </c>
      <c r="H43" s="74">
        <f t="shared" si="9"/>
        <v>0</v>
      </c>
      <c r="I43" s="74">
        <f t="shared" si="9"/>
        <v>0</v>
      </c>
      <c r="J43" s="74">
        <f t="shared" si="9"/>
        <v>0</v>
      </c>
      <c r="K43" s="74">
        <f t="shared" si="9"/>
        <v>0</v>
      </c>
      <c r="L43" s="74">
        <f t="shared" si="9"/>
        <v>0</v>
      </c>
      <c r="M43" s="74">
        <f t="shared" si="9"/>
        <v>0</v>
      </c>
      <c r="N43" s="74">
        <f t="shared" si="9"/>
        <v>0</v>
      </c>
      <c r="O43" s="74">
        <f t="shared" si="9"/>
        <v>0</v>
      </c>
      <c r="P43" s="222">
        <f>SUM(P24:P41)</f>
        <v>53566.04</v>
      </c>
      <c r="Q43" s="222"/>
      <c r="R43" s="223">
        <f>SUM(R24:R41)</f>
        <v>0</v>
      </c>
      <c r="S43" s="241">
        <f>SUM(S23:S41)</f>
        <v>137049</v>
      </c>
      <c r="T43" s="75">
        <f t="shared" si="8"/>
        <v>0.39085319849105066</v>
      </c>
      <c r="U43" s="147"/>
      <c r="V43" s="202"/>
      <c r="W43" s="168"/>
      <c r="X43" s="143"/>
    </row>
    <row r="44" spans="2:24" x14ac:dyDescent="0.3">
      <c r="B44" s="39"/>
      <c r="C44" s="1"/>
      <c r="D44" s="209"/>
      <c r="E44" s="179"/>
      <c r="F44" s="44"/>
      <c r="G44" s="44"/>
      <c r="H44" s="44"/>
      <c r="I44" s="44"/>
      <c r="J44" s="44"/>
      <c r="K44" s="44"/>
      <c r="L44" s="44"/>
      <c r="M44" s="49"/>
      <c r="N44" s="44"/>
      <c r="O44" s="44"/>
      <c r="P44" s="216"/>
      <c r="Q44" s="216"/>
      <c r="R44" s="216"/>
      <c r="S44" s="239"/>
      <c r="T44" s="35"/>
      <c r="U44" s="131"/>
      <c r="V44" s="140"/>
      <c r="W44" s="165"/>
      <c r="X44" s="140"/>
    </row>
    <row r="45" spans="2:24" x14ac:dyDescent="0.3">
      <c r="B45" s="38">
        <v>106</v>
      </c>
      <c r="C45" s="8" t="s">
        <v>128</v>
      </c>
      <c r="D45" s="209"/>
      <c r="E45" s="179"/>
      <c r="F45" s="44"/>
      <c r="G45" s="44"/>
      <c r="H45" s="44"/>
      <c r="I45" s="44"/>
      <c r="J45" s="44"/>
      <c r="K45" s="44"/>
      <c r="L45" s="44"/>
      <c r="M45" s="49"/>
      <c r="N45" s="44"/>
      <c r="O45" s="44"/>
      <c r="P45" s="216"/>
      <c r="Q45" s="216"/>
      <c r="R45" s="216"/>
      <c r="S45" s="239"/>
      <c r="T45" s="35"/>
      <c r="U45" s="131"/>
      <c r="V45" s="140"/>
      <c r="W45" s="165"/>
      <c r="X45" s="140"/>
    </row>
    <row r="46" spans="2:24" x14ac:dyDescent="0.3">
      <c r="B46" s="40">
        <v>4200</v>
      </c>
      <c r="C46" s="89" t="s">
        <v>67</v>
      </c>
      <c r="D46" s="207">
        <f>'CUM TB ENTRY'!D46</f>
        <v>0</v>
      </c>
      <c r="E46" s="207">
        <f>'CUM TB ENTRY'!E46-'MONTHLY I&amp;E'!D46</f>
        <v>80</v>
      </c>
      <c r="F46" s="207">
        <f>'CUM TB ENTRY'!F46-'CUM TB ENTRY'!E46</f>
        <v>160</v>
      </c>
      <c r="G46" s="207">
        <f>'CUM TB ENTRY'!G46-'CUM TB ENTRY'!F46</f>
        <v>240</v>
      </c>
      <c r="H46" s="47"/>
      <c r="I46" s="47"/>
      <c r="J46" s="47"/>
      <c r="K46" s="47"/>
      <c r="L46" s="47"/>
      <c r="M46" s="47"/>
      <c r="N46" s="47"/>
      <c r="O46" s="47"/>
      <c r="P46" s="216">
        <f>SUM(D46:O46)</f>
        <v>480</v>
      </c>
      <c r="Q46" s="216"/>
      <c r="R46" s="216"/>
      <c r="S46" s="239">
        <v>4020</v>
      </c>
      <c r="T46" s="35">
        <f>+P46/S46</f>
        <v>0.11940298507462686</v>
      </c>
      <c r="U46" s="131" t="s">
        <v>147</v>
      </c>
      <c r="V46" s="140"/>
      <c r="W46" s="165"/>
      <c r="X46" s="140"/>
    </row>
    <row r="47" spans="2:24" x14ac:dyDescent="0.3">
      <c r="B47" s="40">
        <v>4201</v>
      </c>
      <c r="C47" s="89" t="s">
        <v>68</v>
      </c>
      <c r="D47" s="207">
        <f>'CUM TB ENTRY'!D47</f>
        <v>0</v>
      </c>
      <c r="E47" s="207">
        <f>'CUM TB ENTRY'!E47-'MONTHLY I&amp;E'!D47</f>
        <v>38</v>
      </c>
      <c r="F47" s="207">
        <f>'CUM TB ENTRY'!F47-'CUM TB ENTRY'!E47</f>
        <v>0</v>
      </c>
      <c r="G47" s="207">
        <f>'CUM TB ENTRY'!G47-'CUM TB ENTRY'!F47</f>
        <v>60</v>
      </c>
      <c r="H47" s="47"/>
      <c r="I47" s="47"/>
      <c r="J47" s="47"/>
      <c r="K47" s="47"/>
      <c r="L47" s="47"/>
      <c r="M47" s="47"/>
      <c r="N47" s="47"/>
      <c r="O47" s="47"/>
      <c r="P47" s="216">
        <f t="shared" ref="P47:P60" si="11">SUM(D47:O47)</f>
        <v>98</v>
      </c>
      <c r="Q47" s="220"/>
      <c r="R47" s="216"/>
      <c r="S47" s="239">
        <v>1500</v>
      </c>
      <c r="T47" s="35">
        <f>+P47/S47</f>
        <v>6.5333333333333327E-2</v>
      </c>
      <c r="U47" s="131" t="s">
        <v>148</v>
      </c>
      <c r="V47" s="140"/>
      <c r="W47" s="165"/>
      <c r="X47" s="140"/>
    </row>
    <row r="48" spans="2:24" x14ac:dyDescent="0.3">
      <c r="B48" s="40">
        <v>4202</v>
      </c>
      <c r="C48" s="89" t="s">
        <v>69</v>
      </c>
      <c r="D48" s="207">
        <f>'CUM TB ENTRY'!D48</f>
        <v>0</v>
      </c>
      <c r="E48" s="207">
        <f>'CUM TB ENTRY'!E48-'MONTHLY I&amp;E'!D48</f>
        <v>0</v>
      </c>
      <c r="F48" s="207">
        <f>'CUM TB ENTRY'!F48-'CUM TB ENTRY'!E48</f>
        <v>63</v>
      </c>
      <c r="G48" s="207">
        <f>'CUM TB ENTRY'!G48-'CUM TB ENTRY'!F48</f>
        <v>0</v>
      </c>
      <c r="H48" s="47"/>
      <c r="I48" s="47"/>
      <c r="J48" s="47"/>
      <c r="K48" s="47"/>
      <c r="L48" s="47"/>
      <c r="M48" s="47"/>
      <c r="N48" s="47"/>
      <c r="O48" s="47"/>
      <c r="P48" s="216">
        <f t="shared" si="11"/>
        <v>63</v>
      </c>
      <c r="Q48" s="220"/>
      <c r="R48" s="216"/>
      <c r="S48" s="239">
        <v>250</v>
      </c>
      <c r="T48" s="35">
        <f t="shared" ref="T48:T58" si="12">+P48/S48</f>
        <v>0.252</v>
      </c>
      <c r="U48" s="131" t="s">
        <v>155</v>
      </c>
      <c r="V48" s="140"/>
      <c r="W48" s="165"/>
      <c r="X48" s="140"/>
    </row>
    <row r="49" spans="2:24" ht="60.6" customHeight="1" x14ac:dyDescent="0.3">
      <c r="B49" s="40">
        <v>4210</v>
      </c>
      <c r="C49" s="89" t="s">
        <v>70</v>
      </c>
      <c r="D49" s="207">
        <f>'CUM TB ENTRY'!D49</f>
        <v>0</v>
      </c>
      <c r="E49" s="207">
        <f>'CUM TB ENTRY'!E49-'MONTHLY I&amp;E'!D49</f>
        <v>0</v>
      </c>
      <c r="F49" s="207">
        <f>'CUM TB ENTRY'!F49-'CUM TB ENTRY'!E49</f>
        <v>0</v>
      </c>
      <c r="G49" s="231">
        <f>'CUM TB ENTRY'!G49-'CUM TB ENTRY'!F49</f>
        <v>47635</v>
      </c>
      <c r="H49" s="47"/>
      <c r="I49" s="47"/>
      <c r="J49" s="47"/>
      <c r="K49" s="47"/>
      <c r="L49" s="47"/>
      <c r="M49" s="47"/>
      <c r="N49" s="47"/>
      <c r="O49" s="47"/>
      <c r="P49" s="216"/>
      <c r="Q49" s="224"/>
      <c r="R49" s="214">
        <v>47635</v>
      </c>
      <c r="S49" s="239"/>
      <c r="T49" s="35"/>
      <c r="U49" s="132" t="s">
        <v>170</v>
      </c>
      <c r="V49" s="203" t="s">
        <v>182</v>
      </c>
      <c r="W49" s="165"/>
      <c r="X49" s="140"/>
    </row>
    <row r="50" spans="2:24" x14ac:dyDescent="0.3">
      <c r="B50" s="40">
        <v>4300</v>
      </c>
      <c r="C50" s="89" t="s">
        <v>71</v>
      </c>
      <c r="D50" s="207">
        <f>'CUM TB ENTRY'!D50</f>
        <v>0</v>
      </c>
      <c r="E50" s="207">
        <f>'CUM TB ENTRY'!E50-'MONTHLY I&amp;E'!D50</f>
        <v>339</v>
      </c>
      <c r="F50" s="207">
        <f>'CUM TB ENTRY'!F50-'CUM TB ENTRY'!E50</f>
        <v>340</v>
      </c>
      <c r="G50" s="207">
        <f>'CUM TB ENTRY'!G50-'CUM TB ENTRY'!F50</f>
        <v>339</v>
      </c>
      <c r="H50" s="47"/>
      <c r="I50" s="47"/>
      <c r="J50" s="47"/>
      <c r="K50" s="47"/>
      <c r="L50" s="47"/>
      <c r="M50" s="47"/>
      <c r="N50" s="47"/>
      <c r="O50" s="47"/>
      <c r="P50" s="216">
        <f t="shared" si="11"/>
        <v>1018</v>
      </c>
      <c r="Q50" s="220"/>
      <c r="R50" s="216"/>
      <c r="S50" s="239">
        <v>4423</v>
      </c>
      <c r="T50" s="35">
        <f t="shared" si="12"/>
        <v>0.23016052453086142</v>
      </c>
      <c r="U50" s="132" t="s">
        <v>175</v>
      </c>
      <c r="V50" s="141"/>
      <c r="W50" s="165"/>
      <c r="X50" s="141"/>
    </row>
    <row r="51" spans="2:24" ht="75" customHeight="1" x14ac:dyDescent="0.3">
      <c r="B51" s="40">
        <v>4301</v>
      </c>
      <c r="C51" s="89" t="s">
        <v>72</v>
      </c>
      <c r="D51" s="207">
        <f>'CUM TB ENTRY'!D51</f>
        <v>82.86</v>
      </c>
      <c r="E51" s="207">
        <f>'CUM TB ENTRY'!E51-'MONTHLY I&amp;E'!D51</f>
        <v>984.14</v>
      </c>
      <c r="F51" s="207">
        <f>'CUM TB ENTRY'!F51-'CUM TB ENTRY'!E51</f>
        <v>1656</v>
      </c>
      <c r="G51" s="207">
        <f>'CUM TB ENTRY'!G51-'CUM TB ENTRY'!F51</f>
        <v>4898</v>
      </c>
      <c r="H51" s="47"/>
      <c r="I51" s="47"/>
      <c r="J51" s="47"/>
      <c r="K51" s="47"/>
      <c r="L51" s="47"/>
      <c r="M51" s="47"/>
      <c r="N51" s="47"/>
      <c r="O51" s="47"/>
      <c r="P51" s="216">
        <f>SUM(D51:O51)-R51</f>
        <v>2022</v>
      </c>
      <c r="Q51" s="220"/>
      <c r="R51" s="214">
        <v>5599</v>
      </c>
      <c r="S51" s="239">
        <v>17750</v>
      </c>
      <c r="T51" s="35">
        <f t="shared" si="12"/>
        <v>0.11391549295774647</v>
      </c>
      <c r="U51" s="132" t="s">
        <v>176</v>
      </c>
      <c r="V51" s="203" t="s">
        <v>169</v>
      </c>
      <c r="W51" s="169"/>
      <c r="X51" s="141"/>
    </row>
    <row r="52" spans="2:24" x14ac:dyDescent="0.3">
      <c r="B52" s="40">
        <v>4302</v>
      </c>
      <c r="C52" s="89" t="s">
        <v>73</v>
      </c>
      <c r="D52" s="207">
        <f>'CUM TB ENTRY'!D52</f>
        <v>0</v>
      </c>
      <c r="E52" s="207">
        <f>'CUM TB ENTRY'!E52-'MONTHLY I&amp;E'!D52</f>
        <v>121</v>
      </c>
      <c r="F52" s="207">
        <f>'CUM TB ENTRY'!F52-'CUM TB ENTRY'!E52</f>
        <v>122</v>
      </c>
      <c r="G52" s="207">
        <f>'CUM TB ENTRY'!G52-'CUM TB ENTRY'!F52</f>
        <v>121</v>
      </c>
      <c r="H52" s="47"/>
      <c r="I52" s="47"/>
      <c r="J52" s="47"/>
      <c r="K52" s="47"/>
      <c r="L52" s="47"/>
      <c r="M52" s="47"/>
      <c r="N52" s="47"/>
      <c r="O52" s="47"/>
      <c r="P52" s="216">
        <f t="shared" si="11"/>
        <v>364</v>
      </c>
      <c r="Q52" s="220"/>
      <c r="R52" s="216"/>
      <c r="S52" s="239">
        <v>1705</v>
      </c>
      <c r="T52" s="35">
        <f t="shared" si="12"/>
        <v>0.21348973607038124</v>
      </c>
      <c r="U52" s="132" t="s">
        <v>177</v>
      </c>
      <c r="V52" s="141"/>
      <c r="W52" s="165"/>
      <c r="X52" s="141"/>
    </row>
    <row r="53" spans="2:24" x14ac:dyDescent="0.3">
      <c r="B53" s="40">
        <v>4303</v>
      </c>
      <c r="C53" s="89" t="s">
        <v>74</v>
      </c>
      <c r="D53" s="207">
        <f>'CUM TB ENTRY'!D53</f>
        <v>0</v>
      </c>
      <c r="E53" s="207"/>
      <c r="F53" s="207">
        <f>'CUM TB ENTRY'!F53-'CUM TB ENTRY'!E53</f>
        <v>362</v>
      </c>
      <c r="G53" s="207">
        <f>'CUM TB ENTRY'!G53-'CUM TB ENTRY'!F53</f>
        <v>0</v>
      </c>
      <c r="H53" s="47"/>
      <c r="I53" s="47"/>
      <c r="J53" s="47"/>
      <c r="K53" s="47"/>
      <c r="L53" s="47"/>
      <c r="M53" s="47"/>
      <c r="N53" s="47"/>
      <c r="O53" s="47"/>
      <c r="P53" s="216">
        <f t="shared" si="11"/>
        <v>362</v>
      </c>
      <c r="Q53" s="220"/>
      <c r="R53" s="215"/>
      <c r="S53" s="239">
        <v>10000</v>
      </c>
      <c r="T53" s="35">
        <f t="shared" si="12"/>
        <v>3.6200000000000003E-2</v>
      </c>
      <c r="U53" s="159" t="s">
        <v>156</v>
      </c>
      <c r="V53" s="205"/>
      <c r="W53" s="170"/>
      <c r="X53" s="130"/>
    </row>
    <row r="54" spans="2:24" x14ac:dyDescent="0.3">
      <c r="B54" s="40">
        <v>4306</v>
      </c>
      <c r="C54" s="89" t="s">
        <v>75</v>
      </c>
      <c r="D54" s="207">
        <f>'CUM TB ENTRY'!D54</f>
        <v>0</v>
      </c>
      <c r="E54" s="207">
        <f>'CUM TB ENTRY'!E54-'MONTHLY I&amp;E'!D54</f>
        <v>0</v>
      </c>
      <c r="F54" s="207">
        <f>'CUM TB ENTRY'!F54-'CUM TB ENTRY'!E54</f>
        <v>0</v>
      </c>
      <c r="G54" s="207">
        <f>'CUM TB ENTRY'!G54-'CUM TB ENTRY'!F54</f>
        <v>0</v>
      </c>
      <c r="H54" s="47"/>
      <c r="I54" s="47"/>
      <c r="J54" s="47"/>
      <c r="K54" s="47"/>
      <c r="L54" s="47"/>
      <c r="M54" s="47"/>
      <c r="N54" s="47"/>
      <c r="O54" s="47"/>
      <c r="P54" s="216">
        <f t="shared" si="11"/>
        <v>0</v>
      </c>
      <c r="Q54" s="220"/>
      <c r="R54" s="216"/>
      <c r="S54" s="239"/>
      <c r="T54" s="35"/>
      <c r="U54" s="134"/>
      <c r="W54" s="165"/>
      <c r="X54" s="140"/>
    </row>
    <row r="55" spans="2:24" x14ac:dyDescent="0.3">
      <c r="B55" s="40">
        <v>4309</v>
      </c>
      <c r="C55" s="89" t="s">
        <v>76</v>
      </c>
      <c r="D55" s="207">
        <f>'CUM TB ENTRY'!D55</f>
        <v>0</v>
      </c>
      <c r="E55" s="207">
        <f>'CUM TB ENTRY'!E55-'MONTHLY I&amp;E'!D55</f>
        <v>32</v>
      </c>
      <c r="F55" s="207">
        <f>'CUM TB ENTRY'!F55-'CUM TB ENTRY'!E55</f>
        <v>32</v>
      </c>
      <c r="G55" s="207">
        <f>'CUM TB ENTRY'!G55-'CUM TB ENTRY'!F55</f>
        <v>0</v>
      </c>
      <c r="H55" s="47"/>
      <c r="I55" s="47"/>
      <c r="J55" s="47"/>
      <c r="K55" s="47"/>
      <c r="L55" s="47"/>
      <c r="M55" s="47"/>
      <c r="N55" s="47"/>
      <c r="O55" s="47"/>
      <c r="P55" s="216">
        <f t="shared" si="11"/>
        <v>64</v>
      </c>
      <c r="Q55" s="220"/>
      <c r="R55" s="216"/>
      <c r="S55" s="239">
        <v>237</v>
      </c>
      <c r="T55" s="35">
        <f t="shared" si="12"/>
        <v>0.27004219409282698</v>
      </c>
      <c r="U55" s="131" t="s">
        <v>149</v>
      </c>
      <c r="V55" s="140"/>
      <c r="W55" s="165"/>
      <c r="X55" s="140"/>
    </row>
    <row r="56" spans="2:24" x14ac:dyDescent="0.3">
      <c r="B56" s="40">
        <v>4311</v>
      </c>
      <c r="C56" s="89" t="s">
        <v>77</v>
      </c>
      <c r="D56" s="207">
        <f>'CUM TB ENTRY'!D56</f>
        <v>0</v>
      </c>
      <c r="E56" s="207">
        <f>'CUM TB ENTRY'!E56-'MONTHLY I&amp;E'!D56</f>
        <v>0</v>
      </c>
      <c r="F56" s="207">
        <f>'CUM TB ENTRY'!F56-'CUM TB ENTRY'!E56</f>
        <v>0</v>
      </c>
      <c r="G56" s="207">
        <f>'CUM TB ENTRY'!G56-'CUM TB ENTRY'!F56</f>
        <v>0</v>
      </c>
      <c r="H56" s="47"/>
      <c r="I56" s="47"/>
      <c r="J56" s="47"/>
      <c r="K56" s="47"/>
      <c r="L56" s="47"/>
      <c r="M56" s="47"/>
      <c r="N56" s="47"/>
      <c r="O56" s="47"/>
      <c r="P56" s="216">
        <f t="shared" si="11"/>
        <v>0</v>
      </c>
      <c r="Q56" s="220"/>
      <c r="R56" s="216"/>
      <c r="S56" s="239">
        <v>717</v>
      </c>
      <c r="T56" s="35">
        <f t="shared" si="12"/>
        <v>0</v>
      </c>
      <c r="U56" s="131"/>
      <c r="V56" s="140"/>
      <c r="W56" s="165"/>
      <c r="X56" s="140"/>
    </row>
    <row r="57" spans="2:24" x14ac:dyDescent="0.3">
      <c r="B57" s="40">
        <v>4320</v>
      </c>
      <c r="C57" s="89" t="s">
        <v>78</v>
      </c>
      <c r="D57" s="207">
        <f>'CUM TB ENTRY'!D57</f>
        <v>0</v>
      </c>
      <c r="E57" s="207">
        <f>'CUM TB ENTRY'!E57-'MONTHLY I&amp;E'!D57</f>
        <v>0</v>
      </c>
      <c r="F57" s="207">
        <f>'CUM TB ENTRY'!F57-'CUM TB ENTRY'!E57</f>
        <v>0</v>
      </c>
      <c r="G57" s="207">
        <f>'CUM TB ENTRY'!G57-'CUM TB ENTRY'!F57</f>
        <v>0</v>
      </c>
      <c r="H57" s="47"/>
      <c r="I57" s="47"/>
      <c r="J57" s="47"/>
      <c r="K57" s="47"/>
      <c r="L57" s="47"/>
      <c r="M57" s="47"/>
      <c r="N57" s="47"/>
      <c r="O57" s="47"/>
      <c r="P57" s="216">
        <f t="shared" si="11"/>
        <v>0</v>
      </c>
      <c r="Q57" s="220"/>
      <c r="R57" s="216"/>
      <c r="S57" s="239">
        <v>2701</v>
      </c>
      <c r="T57" s="35">
        <f t="shared" si="12"/>
        <v>0</v>
      </c>
      <c r="U57" s="131"/>
      <c r="V57" s="140"/>
      <c r="W57" s="165"/>
      <c r="X57" s="140"/>
    </row>
    <row r="58" spans="2:24" ht="28.8" x14ac:dyDescent="0.3">
      <c r="B58" s="40">
        <v>4352</v>
      </c>
      <c r="C58" s="89" t="s">
        <v>80</v>
      </c>
      <c r="D58" s="207">
        <f>'CUM TB ENTRY'!D58</f>
        <v>0</v>
      </c>
      <c r="E58" s="207">
        <f>'CUM TB ENTRY'!E58-'MONTHLY I&amp;E'!D58</f>
        <v>0</v>
      </c>
      <c r="F58" s="207">
        <f>'CUM TB ENTRY'!F58-'CUM TB ENTRY'!E58</f>
        <v>0</v>
      </c>
      <c r="G58" s="207">
        <f>'CUM TB ENTRY'!G58-'CUM TB ENTRY'!F58</f>
        <v>0</v>
      </c>
      <c r="H58" s="47"/>
      <c r="I58" s="47"/>
      <c r="J58" s="47"/>
      <c r="K58" s="47"/>
      <c r="L58" s="47"/>
      <c r="M58" s="47"/>
      <c r="N58" s="47"/>
      <c r="O58" s="47"/>
      <c r="P58" s="216">
        <f t="shared" si="11"/>
        <v>0</v>
      </c>
      <c r="Q58" s="216"/>
      <c r="R58" s="225"/>
      <c r="S58" s="239">
        <v>400</v>
      </c>
      <c r="T58" s="35">
        <f t="shared" si="12"/>
        <v>0</v>
      </c>
      <c r="U58" s="134"/>
      <c r="V58" s="203" t="s">
        <v>137</v>
      </c>
      <c r="W58" s="165"/>
      <c r="X58" s="140"/>
    </row>
    <row r="59" spans="2:24" x14ac:dyDescent="0.3">
      <c r="B59" s="40">
        <v>4354</v>
      </c>
      <c r="C59" s="89" t="s">
        <v>81</v>
      </c>
      <c r="D59" s="207">
        <f>'CUM TB ENTRY'!D59</f>
        <v>0</v>
      </c>
      <c r="E59" s="207">
        <f>'CUM TB ENTRY'!E59-'MONTHLY I&amp;E'!D59</f>
        <v>0</v>
      </c>
      <c r="F59" s="207">
        <f>'CUM TB ENTRY'!F59-'CUM TB ENTRY'!E59</f>
        <v>158</v>
      </c>
      <c r="G59" s="207">
        <f>'CUM TB ENTRY'!G59-'CUM TB ENTRY'!F59</f>
        <v>0</v>
      </c>
      <c r="H59" s="148"/>
      <c r="I59" s="47"/>
      <c r="J59" s="47"/>
      <c r="K59" s="47"/>
      <c r="L59" s="47"/>
      <c r="M59" s="47"/>
      <c r="N59" s="47"/>
      <c r="O59" s="47"/>
      <c r="P59" s="216">
        <f t="shared" si="11"/>
        <v>158</v>
      </c>
      <c r="Q59" s="226"/>
      <c r="R59" s="215"/>
      <c r="S59" s="239">
        <v>0</v>
      </c>
      <c r="T59" s="35"/>
      <c r="U59" s="132" t="s">
        <v>157</v>
      </c>
      <c r="V59" s="140"/>
      <c r="W59" s="165"/>
      <c r="X59" s="140"/>
    </row>
    <row r="60" spans="2:24" x14ac:dyDescent="0.3">
      <c r="B60" s="40">
        <v>4375</v>
      </c>
      <c r="C60" s="89" t="s">
        <v>83</v>
      </c>
      <c r="D60" s="207">
        <f>'CUM TB ENTRY'!D60</f>
        <v>88.28</v>
      </c>
      <c r="E60" s="207">
        <f>'CUM TB ENTRY'!E60-'MONTHLY I&amp;E'!D60</f>
        <v>0</v>
      </c>
      <c r="F60" s="207">
        <f>'CUM TB ENTRY'!F60-'CUM TB ENTRY'!E60</f>
        <v>0</v>
      </c>
      <c r="G60" s="207">
        <f>'CUM TB ENTRY'!G60-'CUM TB ENTRY'!F60</f>
        <v>0</v>
      </c>
      <c r="H60" s="148"/>
      <c r="I60" s="47"/>
      <c r="J60" s="47"/>
      <c r="K60" s="47"/>
      <c r="L60" s="47"/>
      <c r="M60" s="47"/>
      <c r="N60" s="47"/>
      <c r="O60" s="47"/>
      <c r="P60" s="216">
        <f t="shared" si="11"/>
        <v>88.28</v>
      </c>
      <c r="Q60" s="226"/>
      <c r="R60" s="215"/>
      <c r="S60" s="239">
        <v>500</v>
      </c>
      <c r="T60" s="35">
        <f t="shared" ref="T60" si="13">+P60/S60</f>
        <v>0.17655999999999999</v>
      </c>
      <c r="U60" s="132" t="s">
        <v>140</v>
      </c>
      <c r="V60" s="140"/>
      <c r="W60" s="165"/>
      <c r="X60" s="140"/>
    </row>
    <row r="61" spans="2:24" x14ac:dyDescent="0.3">
      <c r="B61" s="40">
        <v>4930</v>
      </c>
      <c r="C61" s="1" t="s">
        <v>62</v>
      </c>
      <c r="D61" s="207">
        <f>'CUM TB ENTRY'!D61</f>
        <v>0</v>
      </c>
      <c r="E61" s="207">
        <f>'CUM TB ENTRY'!E61-'MONTHLY I&amp;E'!D61</f>
        <v>0</v>
      </c>
      <c r="F61" s="231">
        <f>'CUM TB ENTRY'!F61-'CUM TB ENTRY'!E61</f>
        <v>250</v>
      </c>
      <c r="G61" s="231">
        <f>'CUM TB ENTRY'!G61-'CUM TB ENTRY'!F61</f>
        <v>0</v>
      </c>
      <c r="H61" s="47"/>
      <c r="I61" s="47"/>
      <c r="J61" s="47"/>
      <c r="K61" s="47"/>
      <c r="L61" s="47"/>
      <c r="M61" s="47"/>
      <c r="N61" s="47"/>
      <c r="O61" s="47"/>
      <c r="P61" s="216"/>
      <c r="Q61" s="214"/>
      <c r="R61" s="214">
        <f>SUM(D61:O61)</f>
        <v>250</v>
      </c>
      <c r="S61" s="240"/>
      <c r="T61" s="35"/>
      <c r="V61" s="203" t="s">
        <v>161</v>
      </c>
      <c r="W61" s="165"/>
      <c r="X61" s="140"/>
    </row>
    <row r="62" spans="2:24" x14ac:dyDescent="0.3">
      <c r="B62" s="40"/>
      <c r="C62" s="89"/>
      <c r="D62" s="207"/>
      <c r="E62" s="207"/>
      <c r="F62" s="207"/>
      <c r="G62" s="47"/>
      <c r="H62" s="47"/>
      <c r="I62" s="47"/>
      <c r="J62" s="48"/>
      <c r="K62" s="48"/>
      <c r="L62" s="48"/>
      <c r="M62" s="48"/>
      <c r="N62" s="48"/>
      <c r="O62" s="48"/>
      <c r="P62" s="220"/>
      <c r="Q62" s="220"/>
      <c r="R62" s="216"/>
      <c r="S62" s="239"/>
      <c r="T62" s="35"/>
      <c r="U62" s="131"/>
      <c r="V62" s="140"/>
      <c r="W62" s="165"/>
      <c r="X62" s="140"/>
    </row>
    <row r="63" spans="2:24" x14ac:dyDescent="0.3">
      <c r="B63" s="76" t="s">
        <v>38</v>
      </c>
      <c r="C63" s="71" t="s">
        <v>128</v>
      </c>
      <c r="D63" s="208">
        <f t="shared" ref="D63:O63" si="14">SUM(D45:D62)</f>
        <v>171.14</v>
      </c>
      <c r="E63" s="208">
        <f t="shared" ref="E63:F63" si="15">SUM(E45:E62)</f>
        <v>1594.1399999999999</v>
      </c>
      <c r="F63" s="208">
        <f t="shared" si="15"/>
        <v>3143</v>
      </c>
      <c r="G63" s="72">
        <f t="shared" si="14"/>
        <v>53293</v>
      </c>
      <c r="H63" s="72">
        <f t="shared" si="14"/>
        <v>0</v>
      </c>
      <c r="I63" s="72">
        <f t="shared" si="14"/>
        <v>0</v>
      </c>
      <c r="J63" s="72">
        <f t="shared" si="14"/>
        <v>0</v>
      </c>
      <c r="K63" s="72">
        <f t="shared" si="14"/>
        <v>0</v>
      </c>
      <c r="L63" s="72">
        <f t="shared" si="14"/>
        <v>0</v>
      </c>
      <c r="M63" s="72">
        <f t="shared" si="14"/>
        <v>0</v>
      </c>
      <c r="N63" s="72">
        <f t="shared" si="14"/>
        <v>0</v>
      </c>
      <c r="O63" s="72">
        <f t="shared" si="14"/>
        <v>0</v>
      </c>
      <c r="P63" s="233">
        <f>SUM(P46:P61)</f>
        <v>4717.28</v>
      </c>
      <c r="Q63" s="219"/>
      <c r="R63" s="223">
        <f>SUM(R46:R61)</f>
        <v>53484</v>
      </c>
      <c r="S63" s="241">
        <f>SUM(S46:S61)</f>
        <v>44203</v>
      </c>
      <c r="T63" s="73"/>
      <c r="U63" s="133">
        <f>SUM(U46:U57)</f>
        <v>0</v>
      </c>
      <c r="V63" s="142"/>
      <c r="W63" s="168"/>
      <c r="X63" s="142"/>
    </row>
    <row r="64" spans="2:24" x14ac:dyDescent="0.3">
      <c r="B64" s="39"/>
      <c r="C64" s="1"/>
      <c r="D64" s="209"/>
      <c r="E64" s="179"/>
      <c r="F64" s="44"/>
      <c r="G64" s="44"/>
      <c r="H64" s="44"/>
      <c r="I64" s="44"/>
      <c r="J64" s="44"/>
      <c r="K64" s="44"/>
      <c r="L64" s="44"/>
      <c r="M64" s="49"/>
      <c r="N64" s="44"/>
      <c r="O64" s="44"/>
      <c r="P64" s="216"/>
      <c r="Q64" s="216"/>
      <c r="R64" s="216"/>
      <c r="S64" s="239"/>
      <c r="T64" s="35"/>
      <c r="U64" s="131"/>
      <c r="V64" s="140"/>
      <c r="W64" s="165"/>
      <c r="X64" s="140"/>
    </row>
    <row r="65" spans="2:24" x14ac:dyDescent="0.3">
      <c r="B65" s="38">
        <v>107</v>
      </c>
      <c r="C65" s="8" t="s">
        <v>127</v>
      </c>
      <c r="D65" s="209"/>
      <c r="E65" s="179"/>
      <c r="F65" s="44"/>
      <c r="G65" s="44"/>
      <c r="H65" s="44"/>
      <c r="I65" s="44"/>
      <c r="J65" s="44"/>
      <c r="K65" s="44"/>
      <c r="L65" s="44"/>
      <c r="M65" s="49"/>
      <c r="N65" s="44"/>
      <c r="O65" s="44"/>
      <c r="P65" s="216"/>
      <c r="Q65" s="216"/>
      <c r="R65" s="216"/>
      <c r="S65" s="239"/>
      <c r="T65" s="35"/>
      <c r="U65" s="131"/>
      <c r="V65" s="140"/>
      <c r="W65" s="165"/>
      <c r="X65" s="140"/>
    </row>
    <row r="66" spans="2:24" ht="28.8" x14ac:dyDescent="0.3">
      <c r="B66" s="40">
        <v>4355</v>
      </c>
      <c r="C66" s="89" t="s">
        <v>82</v>
      </c>
      <c r="D66" s="207">
        <f>'CUM TB ENTRY'!D66</f>
        <v>0</v>
      </c>
      <c r="E66" s="207">
        <f>'CUM TB ENTRY'!E66-'MONTHLY I&amp;E'!D66</f>
        <v>143</v>
      </c>
      <c r="F66" s="207">
        <f>'CUM TB ENTRY'!F66-'CUM TB ENTRY'!E66</f>
        <v>0</v>
      </c>
      <c r="G66" s="207">
        <f>'CUM TB ENTRY'!G66-'CUM TB ENTRY'!F66</f>
        <v>6296</v>
      </c>
      <c r="H66" s="148"/>
      <c r="I66" s="47"/>
      <c r="J66" s="47"/>
      <c r="K66" s="47"/>
      <c r="L66" s="47"/>
      <c r="M66" s="47"/>
      <c r="N66" s="47"/>
      <c r="O66" s="47"/>
      <c r="P66" s="216">
        <f t="shared" ref="P66" si="16">SUM(D66:O66)</f>
        <v>6439</v>
      </c>
      <c r="Q66" s="226"/>
      <c r="R66" s="215"/>
      <c r="S66" s="239">
        <v>4000</v>
      </c>
      <c r="T66" s="252">
        <f>+P66/S66</f>
        <v>1.60975</v>
      </c>
      <c r="U66" s="131" t="s">
        <v>178</v>
      </c>
      <c r="V66" s="140"/>
      <c r="W66" s="165"/>
      <c r="X66" s="140"/>
    </row>
    <row r="67" spans="2:24" ht="28.2" customHeight="1" x14ac:dyDescent="0.3">
      <c r="B67" s="39">
        <v>4350</v>
      </c>
      <c r="C67" s="89" t="s">
        <v>79</v>
      </c>
      <c r="D67" s="207">
        <f>'CUM TB ENTRY'!D67</f>
        <v>0</v>
      </c>
      <c r="E67" s="207">
        <f>'CUM TB ENTRY'!E67-'MONTHLY I&amp;E'!D67</f>
        <v>0</v>
      </c>
      <c r="F67" s="207">
        <f>'CUM TB ENTRY'!F67-'CUM TB ENTRY'!E67</f>
        <v>0</v>
      </c>
      <c r="G67" s="207">
        <f>'CUM TB ENTRY'!G67-'CUM TB ENTRY'!F67</f>
        <v>0</v>
      </c>
      <c r="H67" s="47"/>
      <c r="I67" s="47"/>
      <c r="J67" s="47"/>
      <c r="K67" s="47"/>
      <c r="L67" s="47"/>
      <c r="M67" s="47"/>
      <c r="N67" s="47"/>
      <c r="O67" s="47"/>
      <c r="P67" s="216">
        <f>SUM(D67:O67)</f>
        <v>0</v>
      </c>
      <c r="Q67" s="216"/>
      <c r="R67" s="214"/>
      <c r="S67" s="239">
        <v>1750</v>
      </c>
      <c r="T67" s="35">
        <f>+P67/S67</f>
        <v>0</v>
      </c>
      <c r="U67" s="194"/>
      <c r="V67" s="206"/>
      <c r="W67" s="167"/>
      <c r="X67" s="130"/>
    </row>
    <row r="68" spans="2:24" x14ac:dyDescent="0.3">
      <c r="B68" s="40">
        <v>4721</v>
      </c>
      <c r="C68" s="89" t="s">
        <v>61</v>
      </c>
      <c r="D68" s="207">
        <f>'CUM TB ENTRY'!D68</f>
        <v>0</v>
      </c>
      <c r="E68" s="231">
        <f>'CUM TB ENTRY'!E68-'MONTHLY I&amp;E'!D68</f>
        <v>150</v>
      </c>
      <c r="F68" s="231">
        <f>'CUM TB ENTRY'!F68-'CUM TB ENTRY'!E68</f>
        <v>100</v>
      </c>
      <c r="G68" s="231">
        <f>'CUM TB ENTRY'!G68-'CUM TB ENTRY'!F68</f>
        <v>156</v>
      </c>
      <c r="H68" s="148"/>
      <c r="I68" s="148"/>
      <c r="J68" s="148"/>
      <c r="K68" s="148"/>
      <c r="L68" s="148"/>
      <c r="M68" s="148"/>
      <c r="N68" s="148"/>
      <c r="O68" s="148"/>
      <c r="P68" s="214"/>
      <c r="Q68" s="226"/>
      <c r="R68" s="214">
        <f>SUM(D68:O68)</f>
        <v>406</v>
      </c>
      <c r="S68" s="239"/>
      <c r="T68" s="35"/>
      <c r="U68" s="132" t="s">
        <v>179</v>
      </c>
      <c r="V68" s="203" t="s">
        <v>183</v>
      </c>
      <c r="W68" s="165"/>
      <c r="X68" s="140"/>
    </row>
    <row r="69" spans="2:24" x14ac:dyDescent="0.3">
      <c r="B69" s="40"/>
      <c r="C69" s="89"/>
      <c r="D69" s="207"/>
      <c r="E69" s="207"/>
      <c r="F69" s="207"/>
      <c r="G69" s="47"/>
      <c r="H69" s="148"/>
      <c r="I69" s="47"/>
      <c r="J69" s="47"/>
      <c r="K69" s="47"/>
      <c r="L69" s="47"/>
      <c r="M69" s="47"/>
      <c r="N69" s="47"/>
      <c r="O69" s="47"/>
      <c r="P69" s="226"/>
      <c r="Q69" s="226"/>
      <c r="R69" s="215"/>
      <c r="S69" s="239"/>
      <c r="T69" s="35"/>
      <c r="U69" s="131"/>
      <c r="V69" s="140"/>
      <c r="W69" s="165"/>
      <c r="X69" s="140"/>
    </row>
    <row r="70" spans="2:24" x14ac:dyDescent="0.3">
      <c r="B70" s="77" t="s">
        <v>38</v>
      </c>
      <c r="C70" s="95" t="s">
        <v>127</v>
      </c>
      <c r="D70" s="210">
        <f>SUM(D65:D69)</f>
        <v>0</v>
      </c>
      <c r="E70" s="210">
        <f>SUM(E65:E69)</f>
        <v>293</v>
      </c>
      <c r="F70" s="210">
        <f>SUM(F65:F69)</f>
        <v>100</v>
      </c>
      <c r="G70" s="210">
        <f>SUM(G65:G69)</f>
        <v>6452</v>
      </c>
      <c r="H70" s="72">
        <f t="shared" ref="H70:O70" si="17">SUM(H51:H69)</f>
        <v>0</v>
      </c>
      <c r="I70" s="72">
        <f t="shared" si="17"/>
        <v>0</v>
      </c>
      <c r="J70" s="72">
        <f t="shared" si="17"/>
        <v>0</v>
      </c>
      <c r="K70" s="72">
        <f t="shared" si="17"/>
        <v>0</v>
      </c>
      <c r="L70" s="72">
        <f t="shared" si="17"/>
        <v>0</v>
      </c>
      <c r="M70" s="72">
        <f t="shared" si="17"/>
        <v>0</v>
      </c>
      <c r="N70" s="72">
        <f t="shared" si="17"/>
        <v>0</v>
      </c>
      <c r="O70" s="72">
        <f t="shared" si="17"/>
        <v>0</v>
      </c>
      <c r="P70" s="233">
        <f>SUM(P66:P68)</f>
        <v>6439</v>
      </c>
      <c r="Q70" s="227"/>
      <c r="R70" s="223">
        <f>SUM(R66:R68)</f>
        <v>406</v>
      </c>
      <c r="S70" s="241">
        <f>SUM(S66:S68)</f>
        <v>5750</v>
      </c>
      <c r="T70" s="80"/>
      <c r="U70" s="136">
        <f>SUM(U58:U65)</f>
        <v>0</v>
      </c>
      <c r="V70" s="144"/>
      <c r="W70" s="171"/>
      <c r="X70" s="144"/>
    </row>
    <row r="71" spans="2:24" x14ac:dyDescent="0.3">
      <c r="B71" s="39"/>
      <c r="C71" s="1"/>
      <c r="D71" s="209"/>
      <c r="E71" s="179"/>
      <c r="F71" s="44"/>
      <c r="G71" s="44"/>
      <c r="H71" s="44"/>
      <c r="I71" s="44"/>
      <c r="J71" s="44"/>
      <c r="K71" s="44"/>
      <c r="L71" s="44"/>
      <c r="M71" s="49"/>
      <c r="N71" s="44"/>
      <c r="O71" s="44"/>
      <c r="P71" s="216"/>
      <c r="Q71" s="216"/>
      <c r="R71" s="216"/>
      <c r="S71" s="239"/>
      <c r="T71" s="35"/>
      <c r="U71" s="131"/>
      <c r="V71" s="140"/>
      <c r="W71" s="165"/>
      <c r="X71" s="140"/>
    </row>
    <row r="72" spans="2:24" x14ac:dyDescent="0.3">
      <c r="B72" s="38">
        <v>105</v>
      </c>
      <c r="C72" s="8" t="s">
        <v>126</v>
      </c>
      <c r="D72" s="209"/>
      <c r="E72" s="179"/>
      <c r="F72" s="44"/>
      <c r="G72" s="44"/>
      <c r="H72" s="149"/>
      <c r="I72" s="44"/>
      <c r="J72" s="44"/>
      <c r="K72" s="44"/>
      <c r="L72" s="44"/>
      <c r="M72" s="49"/>
      <c r="N72" s="44"/>
      <c r="O72" s="44"/>
      <c r="P72" s="216"/>
      <c r="Q72" s="216"/>
      <c r="R72" s="216"/>
      <c r="S72" s="239"/>
      <c r="T72" s="35"/>
      <c r="U72" s="131"/>
      <c r="V72" s="140"/>
      <c r="W72" s="165"/>
      <c r="X72" s="140"/>
    </row>
    <row r="73" spans="2:24" x14ac:dyDescent="0.3">
      <c r="B73" s="39">
        <v>4142</v>
      </c>
      <c r="C73" s="89" t="s">
        <v>63</v>
      </c>
      <c r="D73" s="207">
        <f>'CUM TB ENTRY'!D73</f>
        <v>0</v>
      </c>
      <c r="E73" s="232">
        <f>'CUM TB ENTRY'!E73-'MONTHLY I&amp;E'!D73</f>
        <v>0</v>
      </c>
      <c r="F73" s="207">
        <f>'CUM TB ENTRY'!F73-'CUM TB ENTRY'!E73</f>
        <v>0</v>
      </c>
      <c r="G73" s="207">
        <f>'CUM TB ENTRY'!G73-'CUM TB ENTRY'!F73</f>
        <v>0</v>
      </c>
      <c r="H73" s="148"/>
      <c r="I73" s="148"/>
      <c r="J73" s="47"/>
      <c r="K73" s="47"/>
      <c r="L73" s="47"/>
      <c r="M73" s="47"/>
      <c r="N73" s="47"/>
      <c r="O73" s="47"/>
      <c r="P73" s="226">
        <f t="shared" ref="P73" si="18">SUM(D73:O73)</f>
        <v>0</v>
      </c>
      <c r="Q73" s="226"/>
      <c r="R73" s="214"/>
      <c r="S73" s="239">
        <v>1000</v>
      </c>
      <c r="T73" s="35">
        <f>+P73/S73</f>
        <v>0</v>
      </c>
      <c r="U73" s="132"/>
      <c r="V73" s="141"/>
      <c r="W73" s="165"/>
      <c r="X73" s="140"/>
    </row>
    <row r="74" spans="2:24" ht="25.95" customHeight="1" x14ac:dyDescent="0.3">
      <c r="B74" s="39">
        <v>4143</v>
      </c>
      <c r="C74" s="89" t="s">
        <v>64</v>
      </c>
      <c r="D74" s="207">
        <f>'CUM TB ENTRY'!D74</f>
        <v>0</v>
      </c>
      <c r="E74" s="232">
        <f>'CUM TB ENTRY'!E74-'MONTHLY I&amp;E'!D74</f>
        <v>96</v>
      </c>
      <c r="F74" s="207">
        <f>'CUM TB ENTRY'!F74-'CUM TB ENTRY'!E74</f>
        <v>0</v>
      </c>
      <c r="G74" s="207">
        <f>'CUM TB ENTRY'!G74-'CUM TB ENTRY'!F74</f>
        <v>161</v>
      </c>
      <c r="H74" s="148"/>
      <c r="I74" s="148"/>
      <c r="J74" s="47"/>
      <c r="K74" s="47"/>
      <c r="L74" s="47"/>
      <c r="M74" s="47"/>
      <c r="N74" s="47"/>
      <c r="O74" s="47"/>
      <c r="P74" s="226">
        <f>SUM(D74:O74)</f>
        <v>257</v>
      </c>
      <c r="Q74" s="226"/>
      <c r="R74" s="226"/>
      <c r="S74" s="239">
        <v>667</v>
      </c>
      <c r="T74" s="35">
        <f>+P74/S74</f>
        <v>0.38530734632683661</v>
      </c>
      <c r="U74" s="131" t="s">
        <v>180</v>
      </c>
      <c r="V74" s="140"/>
      <c r="W74" s="165"/>
      <c r="X74" s="140"/>
    </row>
    <row r="75" spans="2:24" x14ac:dyDescent="0.3">
      <c r="B75" s="39">
        <v>4144</v>
      </c>
      <c r="C75" s="89" t="s">
        <v>65</v>
      </c>
      <c r="D75" s="207">
        <f>'CUM TB ENTRY'!D75</f>
        <v>0</v>
      </c>
      <c r="E75" s="232">
        <f>'CUM TB ENTRY'!E75-'MONTHLY I&amp;E'!D75</f>
        <v>0</v>
      </c>
      <c r="F75" s="207">
        <f>'CUM TB ENTRY'!F75-'CUM TB ENTRY'!E75</f>
        <v>0</v>
      </c>
      <c r="G75" s="207">
        <f>'CUM TB ENTRY'!G75-'CUM TB ENTRY'!F75</f>
        <v>672</v>
      </c>
      <c r="H75" s="148"/>
      <c r="I75" s="148"/>
      <c r="J75" s="47"/>
      <c r="K75" s="47"/>
      <c r="L75" s="47"/>
      <c r="M75" s="47"/>
      <c r="N75" s="47"/>
      <c r="O75" s="47"/>
      <c r="P75" s="216">
        <f>SUM(D75:O75)</f>
        <v>672</v>
      </c>
      <c r="Q75" s="216"/>
      <c r="R75" s="216"/>
      <c r="S75" s="239">
        <v>2040</v>
      </c>
      <c r="T75" s="35">
        <f>+P75/S75</f>
        <v>0.32941176470588235</v>
      </c>
      <c r="U75" s="132" t="s">
        <v>181</v>
      </c>
      <c r="V75" s="141"/>
      <c r="W75" s="165"/>
      <c r="X75" s="140"/>
    </row>
    <row r="76" spans="2:24" x14ac:dyDescent="0.3">
      <c r="B76" s="40">
        <v>4147</v>
      </c>
      <c r="C76" s="89" t="s">
        <v>66</v>
      </c>
      <c r="D76" s="207">
        <f>'CUM TB ENTRY'!D76</f>
        <v>0</v>
      </c>
      <c r="E76" s="232">
        <f>'CUM TB ENTRY'!E76-'MONTHLY I&amp;E'!D76</f>
        <v>0</v>
      </c>
      <c r="F76" s="207">
        <f>'CUM TB ENTRY'!F76-'CUM TB ENTRY'!E76</f>
        <v>0</v>
      </c>
      <c r="G76" s="207">
        <f>'CUM TB ENTRY'!G76-'CUM TB ENTRY'!F76</f>
        <v>0</v>
      </c>
      <c r="H76" s="148"/>
      <c r="I76" s="148"/>
      <c r="J76" s="47"/>
      <c r="K76" s="47"/>
      <c r="L76" s="47"/>
      <c r="M76" s="47"/>
      <c r="N76" s="47"/>
      <c r="O76" s="47"/>
      <c r="P76" s="216"/>
      <c r="Q76" s="216"/>
      <c r="R76" s="216"/>
      <c r="S76" s="239">
        <v>150</v>
      </c>
      <c r="T76" s="35"/>
      <c r="U76" s="132"/>
      <c r="V76" s="141"/>
      <c r="W76" s="165"/>
      <c r="X76" s="140"/>
    </row>
    <row r="77" spans="2:24" x14ac:dyDescent="0.3">
      <c r="B77" s="40">
        <v>4452</v>
      </c>
      <c r="C77" s="89" t="s">
        <v>59</v>
      </c>
      <c r="D77" s="207">
        <f>'CUM TB ENTRY'!D77</f>
        <v>0</v>
      </c>
      <c r="E77" s="232">
        <f>'CUM TB ENTRY'!E77-'MONTHLY I&amp;E'!D77</f>
        <v>0</v>
      </c>
      <c r="F77" s="207">
        <f>'CUM TB ENTRY'!F77-'CUM TB ENTRY'!E77</f>
        <v>0</v>
      </c>
      <c r="G77" s="207">
        <f>'CUM TB ENTRY'!G77-'CUM TB ENTRY'!F77</f>
        <v>0</v>
      </c>
      <c r="H77" s="47"/>
      <c r="I77" s="47"/>
      <c r="J77" s="47"/>
      <c r="K77" s="47"/>
      <c r="L77" s="47"/>
      <c r="M77" s="47"/>
      <c r="N77" s="47"/>
      <c r="O77" s="47"/>
      <c r="P77" s="216">
        <f>SUM(D77:O77)</f>
        <v>0</v>
      </c>
      <c r="Q77" s="216"/>
      <c r="R77" s="216"/>
      <c r="S77" s="239">
        <v>294</v>
      </c>
      <c r="T77" s="35">
        <f>+P77/S77</f>
        <v>0</v>
      </c>
      <c r="U77" s="131"/>
      <c r="V77" s="140"/>
      <c r="W77" s="165"/>
      <c r="X77" s="140"/>
    </row>
    <row r="78" spans="2:24" x14ac:dyDescent="0.3">
      <c r="B78" s="40">
        <v>4454</v>
      </c>
      <c r="C78" s="89" t="s">
        <v>125</v>
      </c>
      <c r="D78" s="207">
        <f>'CUM TB ENTRY'!D78</f>
        <v>0</v>
      </c>
      <c r="E78" s="232">
        <f>'CUM TB ENTRY'!E78-'MONTHLY I&amp;E'!D78</f>
        <v>0</v>
      </c>
      <c r="F78" s="207">
        <f>'CUM TB ENTRY'!F78-'CUM TB ENTRY'!E78</f>
        <v>0</v>
      </c>
      <c r="G78" s="207">
        <f>'CUM TB ENTRY'!G78-'CUM TB ENTRY'!F78</f>
        <v>0</v>
      </c>
      <c r="H78" s="47"/>
      <c r="I78" s="47"/>
      <c r="J78" s="47"/>
      <c r="K78" s="47"/>
      <c r="L78" s="47"/>
      <c r="M78" s="47"/>
      <c r="N78" s="47"/>
      <c r="O78" s="47"/>
      <c r="P78" s="216"/>
      <c r="Q78" s="216"/>
      <c r="R78" s="216"/>
      <c r="S78" s="239">
        <v>10000</v>
      </c>
      <c r="T78" s="35"/>
      <c r="U78" s="131"/>
      <c r="V78" s="140"/>
      <c r="W78" s="165"/>
      <c r="X78" s="140"/>
    </row>
    <row r="79" spans="2:24" x14ac:dyDescent="0.3">
      <c r="B79" s="40">
        <v>4447</v>
      </c>
      <c r="C79" s="89" t="s">
        <v>57</v>
      </c>
      <c r="D79" s="207">
        <f>'CUM TB ENTRY'!D79</f>
        <v>0</v>
      </c>
      <c r="E79" s="232">
        <f>'CUM TB ENTRY'!E79-'MONTHLY I&amp;E'!D79</f>
        <v>0</v>
      </c>
      <c r="F79" s="207">
        <f>'CUM TB ENTRY'!F79-'CUM TB ENTRY'!E79</f>
        <v>0</v>
      </c>
      <c r="G79" s="207">
        <f>'CUM TB ENTRY'!G79-'CUM TB ENTRY'!F79</f>
        <v>0</v>
      </c>
      <c r="H79" s="47"/>
      <c r="I79" s="47"/>
      <c r="J79" s="47"/>
      <c r="K79" s="47"/>
      <c r="L79" s="47"/>
      <c r="M79" s="47"/>
      <c r="N79" s="47"/>
      <c r="O79" s="47"/>
      <c r="P79" s="216"/>
      <c r="Q79" s="216"/>
      <c r="R79" s="214"/>
      <c r="S79" s="239"/>
      <c r="T79" s="35"/>
      <c r="U79" s="134"/>
      <c r="V79" s="203" t="s">
        <v>132</v>
      </c>
      <c r="W79" s="165"/>
      <c r="X79" s="140"/>
    </row>
    <row r="80" spans="2:24" x14ac:dyDescent="0.3">
      <c r="B80" s="40">
        <v>4453</v>
      </c>
      <c r="C80" s="89" t="s">
        <v>60</v>
      </c>
      <c r="D80" s="207">
        <f>'CUM TB ENTRY'!D80</f>
        <v>0</v>
      </c>
      <c r="E80" s="232">
        <f>'CUM TB ENTRY'!E80-'MONTHLY I&amp;E'!D80</f>
        <v>0</v>
      </c>
      <c r="F80" s="207">
        <f>'CUM TB ENTRY'!F80-'CUM TB ENTRY'!E80</f>
        <v>0</v>
      </c>
      <c r="G80" s="207">
        <f>'CUM TB ENTRY'!G80-'CUM TB ENTRY'!F80</f>
        <v>0</v>
      </c>
      <c r="H80" s="47"/>
      <c r="I80" s="47"/>
      <c r="J80" s="47"/>
      <c r="K80" s="47"/>
      <c r="L80" s="47"/>
      <c r="M80" s="47"/>
      <c r="N80" s="47"/>
      <c r="O80" s="47"/>
      <c r="P80" s="216">
        <f t="shared" ref="P80" si="19">SUM(D80:O80)</f>
        <v>0</v>
      </c>
      <c r="Q80" s="216"/>
      <c r="R80" s="216"/>
      <c r="S80" s="239">
        <v>500</v>
      </c>
      <c r="T80" s="35">
        <f t="shared" ref="T80" si="20">+P80/S80</f>
        <v>0</v>
      </c>
      <c r="U80" s="131"/>
      <c r="V80" s="140"/>
      <c r="W80" s="165"/>
      <c r="X80" s="140"/>
    </row>
    <row r="81" spans="1:24" x14ac:dyDescent="0.3">
      <c r="B81" s="40">
        <v>4800</v>
      </c>
      <c r="C81" s="1" t="s">
        <v>84</v>
      </c>
      <c r="D81" s="207">
        <f>'CUM TB ENTRY'!D81</f>
        <v>0</v>
      </c>
      <c r="E81" s="232">
        <f>'CUM TB ENTRY'!E81-'MONTHLY I&amp;E'!D81</f>
        <v>0</v>
      </c>
      <c r="F81" s="207">
        <f>'CUM TB ENTRY'!F81-'CUM TB ENTRY'!E81</f>
        <v>0</v>
      </c>
      <c r="G81" s="207">
        <f>'CUM TB ENTRY'!G81-'CUM TB ENTRY'!F81</f>
        <v>0</v>
      </c>
      <c r="H81" s="47"/>
      <c r="I81" s="47"/>
      <c r="J81" s="47"/>
      <c r="K81" s="47"/>
      <c r="L81" s="47"/>
      <c r="M81" s="47"/>
      <c r="N81" s="47"/>
      <c r="O81" s="47"/>
      <c r="P81" s="226">
        <f>SUM(D81:O81)</f>
        <v>0</v>
      </c>
      <c r="Q81" s="226"/>
      <c r="R81" s="226"/>
      <c r="S81" s="239"/>
      <c r="T81" s="35"/>
      <c r="U81" s="134"/>
      <c r="V81" s="203"/>
      <c r="W81" s="165"/>
      <c r="X81" s="140"/>
    </row>
    <row r="82" spans="1:24" x14ac:dyDescent="0.3">
      <c r="A82" s="162"/>
      <c r="B82" s="189">
        <v>4807</v>
      </c>
      <c r="C82" s="1" t="s">
        <v>85</v>
      </c>
      <c r="D82" s="207">
        <f>'CUM TB ENTRY'!D82</f>
        <v>0</v>
      </c>
      <c r="E82" s="232">
        <f>'CUM TB ENTRY'!E82-'MONTHLY I&amp;E'!D82</f>
        <v>0</v>
      </c>
      <c r="F82" s="207">
        <f>'CUM TB ENTRY'!F82-'CUM TB ENTRY'!E82</f>
        <v>0</v>
      </c>
      <c r="G82" s="207">
        <f>'CUM TB ENTRY'!G82-'CUM TB ENTRY'!F82</f>
        <v>0</v>
      </c>
      <c r="H82" s="47"/>
      <c r="I82" s="47"/>
      <c r="J82" s="47"/>
      <c r="K82" s="47"/>
      <c r="L82" s="47"/>
      <c r="M82" s="47"/>
      <c r="N82" s="47"/>
      <c r="O82" s="47"/>
      <c r="P82" s="226">
        <f>SUM(D82:O82)</f>
        <v>0</v>
      </c>
      <c r="Q82" s="215"/>
      <c r="R82" s="214"/>
      <c r="S82" s="239"/>
      <c r="T82" s="35"/>
      <c r="U82" s="134"/>
      <c r="V82" s="203" t="s">
        <v>133</v>
      </c>
      <c r="W82" s="165"/>
      <c r="X82" s="140"/>
    </row>
    <row r="83" spans="1:24" x14ac:dyDescent="0.3">
      <c r="B83" s="40">
        <v>4808</v>
      </c>
      <c r="C83" s="1" t="s">
        <v>86</v>
      </c>
      <c r="D83" s="207">
        <f>'CUM TB ENTRY'!D83</f>
        <v>0</v>
      </c>
      <c r="E83" s="231">
        <f>'CUM TB ENTRY'!E83-'MONTHLY I&amp;E'!D83</f>
        <v>2500</v>
      </c>
      <c r="F83" s="231">
        <f>'CUM TB ENTRY'!F83-'CUM TB ENTRY'!E83</f>
        <v>4108</v>
      </c>
      <c r="G83" s="231">
        <f>'CUM TB ENTRY'!G83-'CUM TB ENTRY'!F83</f>
        <v>1500</v>
      </c>
      <c r="H83" s="47"/>
      <c r="I83" s="47"/>
      <c r="J83" s="47"/>
      <c r="K83" s="47"/>
      <c r="L83" s="47"/>
      <c r="M83" s="47"/>
      <c r="N83" s="47"/>
      <c r="O83" s="47"/>
      <c r="P83" s="226"/>
      <c r="Q83" s="215"/>
      <c r="R83" s="214">
        <f>SUM(D83:O83)</f>
        <v>8108</v>
      </c>
      <c r="S83" s="239"/>
      <c r="T83" s="35"/>
      <c r="U83" s="132" t="s">
        <v>158</v>
      </c>
      <c r="V83" s="203" t="s">
        <v>162</v>
      </c>
      <c r="W83" s="165"/>
      <c r="X83" s="140"/>
    </row>
    <row r="84" spans="1:24" x14ac:dyDescent="0.3">
      <c r="B84" s="181"/>
      <c r="D84" s="207"/>
      <c r="E84" s="207"/>
      <c r="F84" s="207"/>
      <c r="G84" s="160"/>
      <c r="H84" s="44"/>
      <c r="I84" s="44"/>
      <c r="J84" s="44"/>
      <c r="K84" s="44"/>
      <c r="L84" s="44"/>
      <c r="M84" s="44"/>
      <c r="N84" s="44"/>
      <c r="O84" s="44"/>
      <c r="P84" s="226"/>
      <c r="Q84" s="215"/>
      <c r="R84" s="215"/>
      <c r="S84" s="239"/>
      <c r="T84" s="35"/>
      <c r="U84" s="134"/>
      <c r="V84" s="203"/>
      <c r="W84" s="165"/>
      <c r="X84" s="140"/>
    </row>
    <row r="85" spans="1:24" x14ac:dyDescent="0.3">
      <c r="B85" s="76" t="s">
        <v>38</v>
      </c>
      <c r="C85" s="71" t="s">
        <v>125</v>
      </c>
      <c r="D85" s="208">
        <f t="shared" ref="D85:O85" si="21">SUM(D72:D84)</f>
        <v>0</v>
      </c>
      <c r="E85" s="208">
        <f t="shared" ref="E85:F85" si="22">SUM(E72:E84)</f>
        <v>2596</v>
      </c>
      <c r="F85" s="208">
        <f t="shared" si="22"/>
        <v>4108</v>
      </c>
      <c r="G85" s="72">
        <f t="shared" si="21"/>
        <v>2333</v>
      </c>
      <c r="H85" s="72">
        <f t="shared" si="21"/>
        <v>0</v>
      </c>
      <c r="I85" s="72">
        <f t="shared" si="21"/>
        <v>0</v>
      </c>
      <c r="J85" s="72">
        <f t="shared" si="21"/>
        <v>0</v>
      </c>
      <c r="K85" s="72">
        <f t="shared" si="21"/>
        <v>0</v>
      </c>
      <c r="L85" s="72">
        <f t="shared" si="21"/>
        <v>0</v>
      </c>
      <c r="M85" s="72">
        <f t="shared" si="21"/>
        <v>0</v>
      </c>
      <c r="N85" s="72">
        <f t="shared" si="21"/>
        <v>0</v>
      </c>
      <c r="O85" s="72">
        <f t="shared" si="21"/>
        <v>0</v>
      </c>
      <c r="P85" s="219">
        <f>SUM(P71:P84)</f>
        <v>929</v>
      </c>
      <c r="Q85" s="219"/>
      <c r="R85" s="223">
        <f>SUM(R73:R83)</f>
        <v>8108</v>
      </c>
      <c r="S85" s="241">
        <f>SUM(S73:S83)</f>
        <v>14651</v>
      </c>
      <c r="T85" s="73"/>
      <c r="U85" s="133"/>
      <c r="V85" s="142"/>
      <c r="W85" s="168"/>
      <c r="X85" s="142"/>
    </row>
    <row r="86" spans="1:24" x14ac:dyDescent="0.3">
      <c r="B86" s="39"/>
      <c r="C86" s="1"/>
      <c r="D86" s="211"/>
      <c r="E86" s="193"/>
      <c r="F86" s="50"/>
      <c r="G86" s="50"/>
      <c r="H86" s="50"/>
      <c r="I86" s="44"/>
      <c r="J86" s="44"/>
      <c r="K86" s="44"/>
      <c r="L86" s="44"/>
      <c r="M86" s="44"/>
      <c r="N86" s="44"/>
      <c r="O86" s="45"/>
      <c r="P86" s="216"/>
      <c r="Q86" s="216"/>
      <c r="R86" s="216"/>
      <c r="S86" s="240"/>
      <c r="T86" s="35"/>
      <c r="U86" s="131"/>
      <c r="V86" s="140"/>
      <c r="W86" s="165"/>
      <c r="X86" s="140"/>
    </row>
    <row r="87" spans="1:24" x14ac:dyDescent="0.3">
      <c r="B87" s="38">
        <v>301</v>
      </c>
      <c r="C87" s="8" t="s">
        <v>142</v>
      </c>
      <c r="D87" s="211"/>
      <c r="E87" s="193"/>
      <c r="F87" s="50"/>
      <c r="G87" s="50"/>
      <c r="H87" s="50"/>
      <c r="I87" s="44"/>
      <c r="J87" s="44"/>
      <c r="K87" s="44"/>
      <c r="L87" s="44"/>
      <c r="M87" s="44"/>
      <c r="N87" s="44"/>
      <c r="O87" s="45"/>
      <c r="P87" s="216"/>
      <c r="Q87" s="216"/>
      <c r="R87" s="216"/>
      <c r="S87" s="240"/>
      <c r="T87" s="35"/>
      <c r="U87" s="131"/>
      <c r="V87" s="140"/>
      <c r="W87" s="165"/>
      <c r="X87" s="140"/>
    </row>
    <row r="88" spans="1:24" x14ac:dyDescent="0.3">
      <c r="B88" s="40">
        <v>4303</v>
      </c>
      <c r="C88" s="89" t="s">
        <v>74</v>
      </c>
      <c r="D88" s="207">
        <f>'CUM TB ENTRY'!D89</f>
        <v>-98</v>
      </c>
      <c r="E88" s="231">
        <v>5684</v>
      </c>
      <c r="F88" s="232">
        <f>'CUM TB ENTRY'!F88-'CUM TB ENTRY'!E88</f>
        <v>98</v>
      </c>
      <c r="G88" s="232">
        <f>'CUM TB ENTRY'!G88-'CUM TB ENTRY'!F88</f>
        <v>0</v>
      </c>
      <c r="H88" s="47"/>
      <c r="I88" s="47"/>
      <c r="J88" s="47"/>
      <c r="K88" s="47"/>
      <c r="L88" s="47"/>
      <c r="M88" s="47"/>
      <c r="N88" s="47"/>
      <c r="O88" s="47"/>
      <c r="P88" s="226">
        <v>0</v>
      </c>
      <c r="Q88" s="220"/>
      <c r="R88" s="214">
        <v>5684</v>
      </c>
      <c r="S88" s="239"/>
      <c r="T88" s="35"/>
      <c r="U88" s="159" t="s">
        <v>160</v>
      </c>
      <c r="V88" s="203" t="s">
        <v>143</v>
      </c>
      <c r="W88" s="170"/>
      <c r="X88" s="130"/>
    </row>
    <row r="89" spans="1:24" x14ac:dyDescent="0.3">
      <c r="B89" s="76" t="s">
        <v>38</v>
      </c>
      <c r="C89" s="71" t="s">
        <v>142</v>
      </c>
      <c r="D89" s="208">
        <f>SUM(D87:D88)</f>
        <v>-98</v>
      </c>
      <c r="E89" s="208">
        <f>SUM(E87:E88)</f>
        <v>5684</v>
      </c>
      <c r="F89" s="208">
        <f>SUM(F87:F88)</f>
        <v>98</v>
      </c>
      <c r="G89" s="208">
        <f>SUM(G87:G88)</f>
        <v>0</v>
      </c>
      <c r="H89" s="72">
        <f t="shared" ref="H89:O89" si="23">SUM(H77:H88)</f>
        <v>0</v>
      </c>
      <c r="I89" s="72">
        <f t="shared" si="23"/>
        <v>0</v>
      </c>
      <c r="J89" s="72">
        <f t="shared" si="23"/>
        <v>0</v>
      </c>
      <c r="K89" s="72">
        <f t="shared" si="23"/>
        <v>0</v>
      </c>
      <c r="L89" s="72">
        <f t="shared" si="23"/>
        <v>0</v>
      </c>
      <c r="M89" s="72">
        <f t="shared" si="23"/>
        <v>0</v>
      </c>
      <c r="N89" s="72">
        <f t="shared" si="23"/>
        <v>0</v>
      </c>
      <c r="O89" s="72">
        <f t="shared" si="23"/>
        <v>0</v>
      </c>
      <c r="P89" s="219">
        <f>SUM(P88:P88)</f>
        <v>0</v>
      </c>
      <c r="Q89" s="219"/>
      <c r="R89" s="223">
        <f>SUM(R88:R88)</f>
        <v>5684</v>
      </c>
      <c r="S89" s="241"/>
      <c r="T89" s="73"/>
      <c r="U89" s="133"/>
      <c r="V89" s="142"/>
      <c r="W89" s="168"/>
      <c r="X89" s="142"/>
    </row>
    <row r="90" spans="1:24" x14ac:dyDescent="0.3">
      <c r="B90" s="39"/>
      <c r="C90" s="1"/>
      <c r="D90" s="211"/>
      <c r="E90" s="193"/>
      <c r="F90" s="50"/>
      <c r="G90" s="50"/>
      <c r="H90" s="50"/>
      <c r="I90" s="44"/>
      <c r="J90" s="44"/>
      <c r="K90" s="44"/>
      <c r="L90" s="44"/>
      <c r="M90" s="44"/>
      <c r="N90" s="44"/>
      <c r="O90" s="45"/>
      <c r="P90" s="216"/>
      <c r="Q90" s="216"/>
      <c r="R90" s="216"/>
      <c r="S90" s="240"/>
      <c r="T90" s="35"/>
      <c r="U90" s="131"/>
      <c r="V90" s="140"/>
      <c r="W90" s="165"/>
      <c r="X90" s="140"/>
    </row>
    <row r="91" spans="1:24" x14ac:dyDescent="0.3">
      <c r="B91" s="38">
        <v>104</v>
      </c>
      <c r="C91" s="8" t="s">
        <v>151</v>
      </c>
      <c r="D91" s="211"/>
      <c r="E91" s="193"/>
      <c r="F91" s="50"/>
      <c r="G91" s="50"/>
      <c r="H91" s="50"/>
      <c r="I91" s="44"/>
      <c r="J91" s="44"/>
      <c r="K91" s="44"/>
      <c r="L91" s="44"/>
      <c r="M91" s="44"/>
      <c r="N91" s="44"/>
      <c r="O91" s="45"/>
      <c r="P91" s="216"/>
      <c r="Q91" s="216"/>
      <c r="R91" s="216"/>
      <c r="S91" s="240"/>
      <c r="T91" s="35"/>
      <c r="U91" s="131"/>
      <c r="V91" s="140"/>
      <c r="W91" s="165"/>
      <c r="X91" s="140"/>
    </row>
    <row r="92" spans="1:24" x14ac:dyDescent="0.3">
      <c r="B92" s="181">
        <v>4144</v>
      </c>
      <c r="C92" t="s">
        <v>65</v>
      </c>
      <c r="D92" s="211">
        <f>'CUM TB ENTRY'!D92</f>
        <v>-706</v>
      </c>
      <c r="E92" s="207">
        <f>'CUM TB ENTRY'!E92-'CUM TB ENTRY'!D92</f>
        <v>706</v>
      </c>
      <c r="F92" s="207">
        <f>'CUM TB ENTRY'!F92-'CUM TB ENTRY'!E92</f>
        <v>0</v>
      </c>
      <c r="G92" s="207">
        <f>'CUM TB ENTRY'!G92-'CUM TB ENTRY'!F92</f>
        <v>0</v>
      </c>
      <c r="H92" s="50"/>
      <c r="I92" s="44"/>
      <c r="J92" s="44"/>
      <c r="K92" s="44"/>
      <c r="L92" s="44"/>
      <c r="M92" s="44"/>
      <c r="N92" s="44"/>
      <c r="O92" s="45"/>
      <c r="P92" s="226">
        <f t="shared" ref="P92" si="24">SUM(D92:O92)</f>
        <v>0</v>
      </c>
      <c r="Q92" s="216"/>
      <c r="R92" s="216"/>
      <c r="S92" s="240"/>
      <c r="T92" s="35"/>
      <c r="U92" s="131" t="s">
        <v>159</v>
      </c>
      <c r="V92" s="140"/>
      <c r="W92" s="165"/>
      <c r="X92" s="140"/>
    </row>
    <row r="93" spans="1:24" x14ac:dyDescent="0.3">
      <c r="B93" s="76" t="s">
        <v>38</v>
      </c>
      <c r="C93" s="71" t="s">
        <v>151</v>
      </c>
      <c r="D93" s="208">
        <f>SUM(D91:D92)</f>
        <v>-706</v>
      </c>
      <c r="E93" s="208">
        <f>SUM(E91:E92)</f>
        <v>706</v>
      </c>
      <c r="F93" s="208">
        <f>SUM(F91:F92)</f>
        <v>0</v>
      </c>
      <c r="G93" s="208">
        <f>SUM(G91:G92)</f>
        <v>0</v>
      </c>
      <c r="H93" s="72">
        <f t="shared" ref="H93:O93" si="25">SUM(H81:H92)</f>
        <v>0</v>
      </c>
      <c r="I93" s="72">
        <f t="shared" si="25"/>
        <v>0</v>
      </c>
      <c r="J93" s="72">
        <f t="shared" si="25"/>
        <v>0</v>
      </c>
      <c r="K93" s="72">
        <f t="shared" si="25"/>
        <v>0</v>
      </c>
      <c r="L93" s="72">
        <f t="shared" si="25"/>
        <v>0</v>
      </c>
      <c r="M93" s="72">
        <f t="shared" si="25"/>
        <v>0</v>
      </c>
      <c r="N93" s="72">
        <f t="shared" si="25"/>
        <v>0</v>
      </c>
      <c r="O93" s="72">
        <f t="shared" si="25"/>
        <v>0</v>
      </c>
      <c r="P93" s="219">
        <f>SUM(P92:P92)</f>
        <v>0</v>
      </c>
      <c r="Q93" s="219"/>
      <c r="R93" s="223">
        <f>SUM(R92:R92)</f>
        <v>0</v>
      </c>
      <c r="S93" s="241"/>
      <c r="T93" s="73"/>
      <c r="U93" s="133"/>
      <c r="V93" s="142"/>
      <c r="W93" s="168"/>
      <c r="X93" s="142"/>
    </row>
    <row r="94" spans="1:24" x14ac:dyDescent="0.3">
      <c r="B94" s="39"/>
      <c r="C94" s="6" t="s">
        <v>87</v>
      </c>
      <c r="D94" s="209"/>
      <c r="E94" s="179"/>
      <c r="F94" s="44"/>
      <c r="G94" s="44"/>
      <c r="H94" s="44"/>
      <c r="I94" s="44"/>
      <c r="J94" s="44"/>
      <c r="K94" s="44"/>
      <c r="L94" s="44"/>
      <c r="M94" s="44"/>
      <c r="N94" s="44"/>
      <c r="O94" s="45"/>
      <c r="P94" s="229"/>
      <c r="Q94" s="229"/>
      <c r="R94" s="229"/>
      <c r="S94" s="240"/>
      <c r="T94" s="35"/>
      <c r="U94" s="131"/>
      <c r="V94" s="140"/>
      <c r="W94" s="165"/>
      <c r="X94" s="140"/>
    </row>
    <row r="95" spans="1:24" ht="13.95" customHeight="1" x14ac:dyDescent="0.3">
      <c r="B95" s="39"/>
      <c r="C95" t="s">
        <v>22</v>
      </c>
      <c r="D95" s="209">
        <f t="shared" ref="D95:P95" si="26">+D21</f>
        <v>84970.13</v>
      </c>
      <c r="E95" s="179">
        <f t="shared" si="26"/>
        <v>30383</v>
      </c>
      <c r="F95" s="179">
        <f t="shared" si="26"/>
        <v>4936.37</v>
      </c>
      <c r="G95" s="179">
        <f t="shared" ref="G95" si="27">+G21</f>
        <v>3800</v>
      </c>
      <c r="H95" s="44">
        <f t="shared" si="26"/>
        <v>0</v>
      </c>
      <c r="I95" s="44">
        <f t="shared" si="26"/>
        <v>0</v>
      </c>
      <c r="J95" s="44">
        <f t="shared" si="26"/>
        <v>0</v>
      </c>
      <c r="K95" s="44">
        <f t="shared" si="26"/>
        <v>0</v>
      </c>
      <c r="L95" s="44">
        <f t="shared" si="26"/>
        <v>0</v>
      </c>
      <c r="M95" s="44">
        <f t="shared" si="26"/>
        <v>0</v>
      </c>
      <c r="N95" s="44">
        <f t="shared" si="26"/>
        <v>0</v>
      </c>
      <c r="O95" s="45">
        <f t="shared" si="26"/>
        <v>0</v>
      </c>
      <c r="P95" s="213">
        <f t="shared" si="26"/>
        <v>96754.5</v>
      </c>
      <c r="Q95" s="230">
        <f>Q21</f>
        <v>27335</v>
      </c>
      <c r="R95" s="213"/>
      <c r="S95" s="240">
        <f>+S21</f>
        <v>201653</v>
      </c>
      <c r="T95" s="35">
        <f t="shared" ref="T95" si="28">+P95/S95</f>
        <v>0.47980689600452264</v>
      </c>
      <c r="U95" s="131"/>
      <c r="V95" s="140"/>
      <c r="W95" s="165"/>
      <c r="X95" s="140"/>
    </row>
    <row r="96" spans="1:24" x14ac:dyDescent="0.3">
      <c r="B96" s="39"/>
      <c r="C96" t="s">
        <v>88</v>
      </c>
      <c r="D96" s="212">
        <f>+D43+D63+D70+D85+D93+D89</f>
        <v>20789.64</v>
      </c>
      <c r="E96" s="44">
        <f>+E43+E63+E70+E85+E89+E93</f>
        <v>21385.739999999998</v>
      </c>
      <c r="F96" s="44">
        <f>+F43+F63+F70+F85+F89+F93</f>
        <v>17573.939999999999</v>
      </c>
      <c r="G96" s="44">
        <f>+G43+G63+G70+G85+G89+G93</f>
        <v>73584</v>
      </c>
      <c r="H96" s="44">
        <f t="shared" ref="H96:O96" si="29">+H43+H63+H70+H85</f>
        <v>0</v>
      </c>
      <c r="I96" s="44">
        <f t="shared" si="29"/>
        <v>0</v>
      </c>
      <c r="J96" s="44">
        <f t="shared" si="29"/>
        <v>0</v>
      </c>
      <c r="K96" s="44">
        <f t="shared" si="29"/>
        <v>0</v>
      </c>
      <c r="L96" s="44">
        <f t="shared" si="29"/>
        <v>0</v>
      </c>
      <c r="M96" s="44">
        <f t="shared" si="29"/>
        <v>0</v>
      </c>
      <c r="N96" s="44">
        <f t="shared" si="29"/>
        <v>0</v>
      </c>
      <c r="O96" s="44">
        <f t="shared" si="29"/>
        <v>0</v>
      </c>
      <c r="P96" s="213">
        <f>P43+P63+P70+P85+P89+P92</f>
        <v>65651.320000000007</v>
      </c>
      <c r="Q96" s="213"/>
      <c r="R96" s="234">
        <f>R43+R63+R70+R85+R89+R93</f>
        <v>67682</v>
      </c>
      <c r="S96" s="240">
        <f>S43+S63+S70+S85</f>
        <v>201653</v>
      </c>
      <c r="T96" s="35">
        <f>+P96/S96</f>
        <v>0.32556579867395974</v>
      </c>
      <c r="U96" s="131"/>
      <c r="V96" s="140"/>
      <c r="W96" s="165"/>
      <c r="X96" s="140"/>
    </row>
    <row r="97" spans="2:24" x14ac:dyDescent="0.3">
      <c r="B97" s="77"/>
      <c r="C97" s="94" t="s">
        <v>89</v>
      </c>
      <c r="D97" s="210">
        <f t="shared" ref="D97:E97" si="30">+D95-D96</f>
        <v>64180.490000000005</v>
      </c>
      <c r="E97" s="192">
        <f t="shared" si="30"/>
        <v>8997.260000000002</v>
      </c>
      <c r="F97" s="192">
        <f t="shared" ref="F97" si="31">+F95-F96</f>
        <v>-12637.57</v>
      </c>
      <c r="G97" s="78">
        <f t="shared" ref="G97:H97" si="32">+G95-G96</f>
        <v>-69784</v>
      </c>
      <c r="H97" s="78">
        <f t="shared" si="32"/>
        <v>0</v>
      </c>
      <c r="I97" s="78">
        <f t="shared" ref="I97" si="33">+I95-I96</f>
        <v>0</v>
      </c>
      <c r="J97" s="78">
        <f t="shared" ref="J97" si="34">+J95-J96</f>
        <v>0</v>
      </c>
      <c r="K97" s="78">
        <f t="shared" ref="K97" si="35">+K95-K96</f>
        <v>0</v>
      </c>
      <c r="L97" s="78">
        <f t="shared" ref="L97" si="36">+L95-L96</f>
        <v>0</v>
      </c>
      <c r="M97" s="78">
        <f t="shared" ref="M97" si="37">+M95-M96</f>
        <v>0</v>
      </c>
      <c r="N97" s="78">
        <f t="shared" ref="N97" si="38">+N95-N96</f>
        <v>0</v>
      </c>
      <c r="O97" s="79">
        <f t="shared" ref="O97" si="39">+O95-O96</f>
        <v>0</v>
      </c>
      <c r="P97" s="227">
        <f>+P95-P96</f>
        <v>31103.179999999993</v>
      </c>
      <c r="Q97" s="227"/>
      <c r="R97" s="227"/>
      <c r="S97" s="244"/>
      <c r="T97" s="80"/>
      <c r="U97" s="137"/>
      <c r="V97" s="145"/>
      <c r="W97" s="172"/>
      <c r="X97" s="145"/>
    </row>
    <row r="98" spans="2:24" x14ac:dyDescent="0.3">
      <c r="B98" s="42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8"/>
      <c r="T98" s="32"/>
    </row>
    <row r="99" spans="2:24" x14ac:dyDescent="0.3">
      <c r="M99" s="81"/>
      <c r="N99" s="82"/>
      <c r="O99" s="83" t="s">
        <v>90</v>
      </c>
      <c r="P99" s="84">
        <f>'CUM TB ENTRY'!G100</f>
        <v>-9243</v>
      </c>
      <c r="Q99" s="188"/>
      <c r="R99" s="188"/>
      <c r="S99" s="18"/>
      <c r="T99" s="32"/>
    </row>
    <row r="100" spans="2:24" x14ac:dyDescent="0.3">
      <c r="M100" s="85"/>
      <c r="N100" s="86"/>
      <c r="O100" s="87" t="s">
        <v>91</v>
      </c>
      <c r="P100" s="88">
        <f>+P97+Q95-R96-P99</f>
        <v>-0.82000000000698492</v>
      </c>
      <c r="Q100" s="188"/>
      <c r="R100" s="188"/>
      <c r="S100" s="18"/>
      <c r="T100" s="32"/>
    </row>
    <row r="101" spans="2:24" x14ac:dyDescent="0.3"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T101" s="33"/>
    </row>
    <row r="102" spans="2:24" x14ac:dyDescent="0.3"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T102" s="33"/>
    </row>
    <row r="103" spans="2:24" ht="18" customHeight="1" x14ac:dyDescent="0.35">
      <c r="B103" s="52" t="s">
        <v>92</v>
      </c>
      <c r="C103" s="53"/>
      <c r="D103" s="54"/>
      <c r="E103" s="54"/>
      <c r="F103" s="55"/>
      <c r="G103" s="54" t="s">
        <v>138</v>
      </c>
      <c r="H103" s="56"/>
      <c r="I103" s="56"/>
      <c r="J103" s="55"/>
      <c r="K103" s="55"/>
      <c r="L103" s="55"/>
      <c r="M103" s="58"/>
      <c r="N103" s="55"/>
      <c r="O103" s="55"/>
      <c r="P103" s="55"/>
      <c r="Q103" s="55"/>
      <c r="R103" s="55"/>
      <c r="S103" s="245"/>
      <c r="T103" s="55"/>
      <c r="U103" s="57"/>
      <c r="V103" s="57"/>
      <c r="W103" s="173"/>
      <c r="X103" s="57"/>
    </row>
    <row r="104" spans="2:24" ht="18" customHeight="1" x14ac:dyDescent="0.3">
      <c r="B104" s="110"/>
      <c r="C104" s="100"/>
      <c r="D104" s="101"/>
      <c r="E104" s="96"/>
      <c r="F104" s="101"/>
      <c r="G104" s="100"/>
      <c r="H104" s="102"/>
      <c r="I104" s="101"/>
      <c r="J104" s="101"/>
      <c r="K104" s="101"/>
      <c r="L104" s="101"/>
      <c r="M104" s="99"/>
      <c r="N104" s="101"/>
      <c r="O104" s="101"/>
      <c r="P104" s="101"/>
      <c r="Q104" s="101"/>
      <c r="R104" s="101"/>
      <c r="S104" s="101"/>
      <c r="T104" s="101"/>
      <c r="U104" s="115"/>
      <c r="V104" s="115"/>
      <c r="W104" s="174"/>
      <c r="X104" s="115"/>
    </row>
    <row r="105" spans="2:24" ht="40.950000000000003" customHeight="1" x14ac:dyDescent="0.3">
      <c r="B105" s="111"/>
      <c r="C105" s="103"/>
      <c r="D105" s="104"/>
      <c r="E105" s="155" t="s">
        <v>93</v>
      </c>
      <c r="F105" s="104"/>
      <c r="G105" s="105"/>
      <c r="H105" s="154" t="s">
        <v>94</v>
      </c>
      <c r="I105" s="190" t="s">
        <v>95</v>
      </c>
      <c r="J105" s="156" t="s">
        <v>96</v>
      </c>
      <c r="K105" s="154" t="s">
        <v>97</v>
      </c>
      <c r="L105" s="104"/>
      <c r="M105" s="106" t="s">
        <v>98</v>
      </c>
      <c r="N105" s="107"/>
      <c r="O105" s="107"/>
      <c r="P105" s="107"/>
      <c r="Q105" s="107"/>
      <c r="R105" s="107"/>
      <c r="S105" s="107"/>
      <c r="T105" s="107"/>
      <c r="U105" s="116"/>
      <c r="V105" s="116"/>
      <c r="W105" s="175">
        <v>0</v>
      </c>
      <c r="X105" s="116"/>
    </row>
    <row r="106" spans="2:24" ht="13.95" customHeight="1" x14ac:dyDescent="0.3">
      <c r="B106" s="112"/>
      <c r="D106" s="19"/>
      <c r="E106" s="19"/>
      <c r="F106" s="19"/>
      <c r="G106" s="19"/>
      <c r="H106" s="19"/>
      <c r="I106" s="19"/>
      <c r="J106" s="19"/>
      <c r="K106" s="19"/>
      <c r="L106" s="19"/>
      <c r="M106" s="98"/>
      <c r="N106" s="19"/>
      <c r="O106" s="19"/>
      <c r="P106" s="19"/>
      <c r="Q106" s="19"/>
      <c r="R106" s="19"/>
      <c r="T106" s="19"/>
      <c r="U106" s="117"/>
      <c r="V106" s="117"/>
      <c r="W106" s="176"/>
      <c r="X106" s="117"/>
    </row>
    <row r="107" spans="2:24" ht="13.95" customHeight="1" x14ac:dyDescent="0.3">
      <c r="B107" s="113"/>
      <c r="C107" s="6" t="str">
        <f>+C21</f>
        <v>Income</v>
      </c>
      <c r="D107" s="19"/>
      <c r="E107" s="157">
        <f>+K107-H107-J107</f>
        <v>96754.5</v>
      </c>
      <c r="F107" s="19"/>
      <c r="G107" s="19"/>
      <c r="H107" s="157">
        <f>+Q11</f>
        <v>27335</v>
      </c>
      <c r="I107" s="19"/>
      <c r="J107" s="157">
        <f>R21</f>
        <v>0</v>
      </c>
      <c r="K107" s="19">
        <f>P21+Q21</f>
        <v>124089.5</v>
      </c>
      <c r="L107" s="19"/>
      <c r="M107" s="187" t="s">
        <v>99</v>
      </c>
      <c r="N107" s="19"/>
      <c r="O107" s="19"/>
      <c r="P107" s="19"/>
      <c r="Q107" s="19"/>
      <c r="R107" s="19"/>
      <c r="T107" s="19"/>
      <c r="U107" s="117"/>
      <c r="V107" s="117"/>
      <c r="W107" s="176"/>
      <c r="X107" s="117"/>
    </row>
    <row r="108" spans="2:24" ht="13.95" customHeight="1" x14ac:dyDescent="0.3">
      <c r="B108" s="113"/>
      <c r="C108" s="6"/>
      <c r="D108" s="19"/>
      <c r="E108" s="19"/>
      <c r="F108" s="19"/>
      <c r="G108" s="19"/>
      <c r="H108" s="19"/>
      <c r="I108" s="19"/>
      <c r="J108" s="19"/>
      <c r="K108" s="19"/>
      <c r="L108" s="19"/>
      <c r="M108" s="98"/>
      <c r="N108" s="19"/>
      <c r="O108" s="19"/>
      <c r="P108" s="19"/>
      <c r="Q108" s="19"/>
      <c r="R108" s="19"/>
      <c r="T108" s="19"/>
      <c r="U108" s="117"/>
      <c r="V108" s="117"/>
      <c r="W108" s="176"/>
      <c r="X108" s="117"/>
    </row>
    <row r="109" spans="2:24" ht="13.95" customHeight="1" x14ac:dyDescent="0.3">
      <c r="B109" s="113"/>
      <c r="C109" s="6" t="str">
        <f>+C43</f>
        <v>Administration</v>
      </c>
      <c r="D109" s="19"/>
      <c r="E109" s="182">
        <f>+K109-J109-H109</f>
        <v>53566.04</v>
      </c>
      <c r="F109" s="19"/>
      <c r="G109" s="19"/>
      <c r="H109" s="157"/>
      <c r="I109" s="19"/>
      <c r="J109" s="157"/>
      <c r="K109" s="182">
        <f>+P43+R43</f>
        <v>53566.04</v>
      </c>
      <c r="L109" s="19"/>
      <c r="M109" s="187" t="s">
        <v>100</v>
      </c>
      <c r="N109" s="19"/>
      <c r="O109" s="19"/>
      <c r="P109" s="19"/>
      <c r="Q109" s="19"/>
      <c r="R109" s="19"/>
      <c r="T109" s="19"/>
      <c r="U109" s="117"/>
      <c r="V109" s="117"/>
      <c r="W109" s="176"/>
      <c r="X109" s="117"/>
    </row>
    <row r="110" spans="2:24" ht="13.95" customHeight="1" x14ac:dyDescent="0.3">
      <c r="B110" s="113"/>
      <c r="C110" s="6"/>
      <c r="D110" s="19"/>
      <c r="E110" s="182"/>
      <c r="F110" s="19"/>
      <c r="G110" s="19"/>
      <c r="H110" s="19"/>
      <c r="I110" s="19"/>
      <c r="J110" s="19"/>
      <c r="K110" s="182"/>
      <c r="L110" s="19"/>
      <c r="M110" s="98"/>
      <c r="N110" s="19"/>
      <c r="O110" s="19"/>
      <c r="P110" s="19"/>
      <c r="Q110" s="19"/>
      <c r="R110" s="19"/>
      <c r="T110" s="19"/>
      <c r="U110" s="117"/>
      <c r="V110" s="117"/>
      <c r="W110" s="176"/>
      <c r="X110" s="117"/>
    </row>
    <row r="111" spans="2:24" ht="13.95" customHeight="1" x14ac:dyDescent="0.3">
      <c r="B111" s="113"/>
      <c r="C111" s="6" t="str">
        <f>+C63</f>
        <v>Estates Management</v>
      </c>
      <c r="D111" s="19"/>
      <c r="E111" s="182">
        <f>+K111-J111</f>
        <v>4717.2799999999988</v>
      </c>
      <c r="F111" s="19"/>
      <c r="G111" s="19"/>
      <c r="H111" s="157"/>
      <c r="I111" s="19"/>
      <c r="J111" s="157">
        <f>R63</f>
        <v>53484</v>
      </c>
      <c r="K111" s="182">
        <f>+P63+R63</f>
        <v>58201.279999999999</v>
      </c>
      <c r="L111" s="19"/>
      <c r="M111" s="98"/>
      <c r="N111" s="19"/>
      <c r="O111" s="19"/>
      <c r="P111" s="19"/>
      <c r="Q111" s="19"/>
      <c r="R111" s="19"/>
      <c r="T111" s="19"/>
      <c r="U111" s="117"/>
      <c r="V111" s="117"/>
      <c r="W111" s="176"/>
      <c r="X111" s="117"/>
    </row>
    <row r="112" spans="2:24" ht="13.95" customHeight="1" x14ac:dyDescent="0.3">
      <c r="B112" s="113"/>
      <c r="C112" s="6"/>
      <c r="D112" s="19"/>
      <c r="E112" s="182"/>
      <c r="F112" s="19"/>
      <c r="G112" s="19"/>
      <c r="H112" s="19"/>
      <c r="I112" s="19"/>
      <c r="J112" s="19"/>
      <c r="K112" s="182"/>
      <c r="L112" s="19"/>
      <c r="M112" s="98"/>
      <c r="N112" s="19"/>
      <c r="O112" s="19"/>
      <c r="P112" s="19"/>
      <c r="Q112" s="19"/>
      <c r="R112" s="19"/>
      <c r="T112" s="19"/>
      <c r="U112" s="117"/>
      <c r="V112" s="117"/>
      <c r="W112" s="176"/>
      <c r="X112" s="117"/>
    </row>
    <row r="113" spans="2:24" ht="13.95" customHeight="1" x14ac:dyDescent="0.3">
      <c r="B113" s="113"/>
      <c r="C113" s="6" t="str">
        <f>+C70</f>
        <v>Planning and Highways</v>
      </c>
      <c r="D113" s="19"/>
      <c r="E113" s="182">
        <f>+K113-J113</f>
        <v>6439</v>
      </c>
      <c r="F113" s="19"/>
      <c r="G113" s="19"/>
      <c r="H113" s="157"/>
      <c r="I113" s="19"/>
      <c r="J113" s="157">
        <f>R70</f>
        <v>406</v>
      </c>
      <c r="K113" s="182">
        <f>+P70+R70</f>
        <v>6845</v>
      </c>
      <c r="L113" s="19"/>
      <c r="M113" s="98"/>
      <c r="N113" s="19"/>
      <c r="O113" s="19"/>
      <c r="P113" s="19"/>
      <c r="Q113" s="19"/>
      <c r="R113" s="19"/>
      <c r="T113" s="19"/>
      <c r="U113" s="117"/>
      <c r="V113" s="117"/>
      <c r="W113" s="176"/>
      <c r="X113" s="117"/>
    </row>
    <row r="114" spans="2:24" ht="13.95" customHeight="1" x14ac:dyDescent="0.3">
      <c r="B114" s="113"/>
      <c r="C114" s="6"/>
      <c r="D114" s="19"/>
      <c r="E114" s="182"/>
      <c r="F114" s="19"/>
      <c r="G114" s="19"/>
      <c r="H114" s="19"/>
      <c r="I114" s="19"/>
      <c r="J114" s="157"/>
      <c r="K114" s="182"/>
      <c r="L114" s="19"/>
      <c r="M114" s="98"/>
      <c r="N114" s="19"/>
      <c r="O114" s="19"/>
      <c r="P114" s="19"/>
      <c r="Q114" s="19"/>
      <c r="R114" s="19"/>
      <c r="T114" s="19"/>
      <c r="U114" s="117"/>
      <c r="V114" s="117"/>
      <c r="W114" s="176"/>
      <c r="X114" s="117"/>
    </row>
    <row r="115" spans="2:24" ht="13.95" customHeight="1" x14ac:dyDescent="0.3">
      <c r="B115" s="113"/>
      <c r="C115" s="6" t="str">
        <f>+C85</f>
        <v>Community Committee</v>
      </c>
      <c r="D115" s="19"/>
      <c r="E115" s="182">
        <f>+K115-H115</f>
        <v>9037</v>
      </c>
      <c r="F115" s="19"/>
      <c r="G115" s="19"/>
      <c r="H115" s="157"/>
      <c r="I115" s="19"/>
      <c r="J115" s="235">
        <f>R85</f>
        <v>8108</v>
      </c>
      <c r="K115" s="182">
        <f>+P85+R85</f>
        <v>9037</v>
      </c>
      <c r="L115" s="19"/>
      <c r="M115" s="98"/>
      <c r="N115" s="19"/>
      <c r="O115" s="19"/>
      <c r="P115" s="19"/>
      <c r="Q115" s="19"/>
      <c r="R115" s="19"/>
      <c r="T115" s="19"/>
      <c r="U115" s="117"/>
      <c r="V115" s="117"/>
      <c r="W115" s="176"/>
      <c r="X115" s="117"/>
    </row>
    <row r="116" spans="2:24" ht="13.95" customHeight="1" x14ac:dyDescent="0.3">
      <c r="B116" s="113"/>
      <c r="C116" s="6"/>
      <c r="D116" s="19"/>
      <c r="E116" s="182"/>
      <c r="F116" s="19"/>
      <c r="G116" s="19"/>
      <c r="H116" s="157"/>
      <c r="I116" s="19"/>
      <c r="K116" s="182"/>
      <c r="L116" s="19"/>
      <c r="M116" s="98"/>
      <c r="N116" s="19"/>
      <c r="O116" s="19"/>
      <c r="P116" s="19"/>
      <c r="Q116" s="19"/>
      <c r="R116" s="19"/>
      <c r="T116" s="19"/>
      <c r="U116" s="117"/>
      <c r="V116" s="117"/>
      <c r="W116" s="176"/>
      <c r="X116" s="117"/>
    </row>
    <row r="117" spans="2:24" ht="13.95" customHeight="1" x14ac:dyDescent="0.3">
      <c r="B117" s="113"/>
      <c r="C117" s="6" t="s">
        <v>163</v>
      </c>
      <c r="D117" s="19"/>
      <c r="E117" s="182">
        <f>+K117-H117</f>
        <v>5684</v>
      </c>
      <c r="F117" s="19"/>
      <c r="G117" s="19"/>
      <c r="H117" s="157">
        <f>R69</f>
        <v>0</v>
      </c>
      <c r="I117" s="19"/>
      <c r="J117" s="235">
        <f>R89</f>
        <v>5684</v>
      </c>
      <c r="K117" s="182">
        <f>P89+R89</f>
        <v>5684</v>
      </c>
      <c r="L117" s="19"/>
      <c r="M117" s="98"/>
      <c r="N117" s="19"/>
      <c r="O117" s="19"/>
      <c r="P117" s="19"/>
      <c r="Q117" s="19"/>
      <c r="R117" s="19"/>
      <c r="T117" s="19"/>
      <c r="U117" s="117"/>
      <c r="V117" s="117"/>
      <c r="W117" s="176"/>
      <c r="X117" s="117"/>
    </row>
    <row r="118" spans="2:24" ht="13.95" customHeight="1" x14ac:dyDescent="0.3">
      <c r="B118" s="113"/>
      <c r="C118" s="6"/>
      <c r="D118" s="19"/>
      <c r="E118" s="19"/>
      <c r="F118" s="19"/>
      <c r="G118" s="19"/>
      <c r="H118" s="19"/>
      <c r="I118" s="19"/>
      <c r="J118" s="19"/>
      <c r="K118" s="19"/>
      <c r="L118" s="19"/>
      <c r="M118" s="98"/>
      <c r="N118" s="19"/>
      <c r="O118" s="19"/>
      <c r="P118" s="19"/>
      <c r="Q118" s="19"/>
      <c r="R118" s="19"/>
      <c r="T118" s="19"/>
      <c r="U118" s="117"/>
      <c r="V118" s="117"/>
      <c r="W118" s="176"/>
      <c r="X118" s="117"/>
    </row>
    <row r="119" spans="2:24" ht="13.95" customHeight="1" x14ac:dyDescent="0.3">
      <c r="B119" s="119"/>
      <c r="C119" s="120" t="s">
        <v>87</v>
      </c>
      <c r="D119" s="121"/>
      <c r="E119" s="121"/>
      <c r="F119" s="125" t="s">
        <v>101</v>
      </c>
      <c r="G119" s="121"/>
      <c r="H119" s="121"/>
      <c r="I119" s="125" t="s">
        <v>102</v>
      </c>
      <c r="J119" s="121"/>
      <c r="K119" s="121"/>
      <c r="L119" s="121"/>
      <c r="M119" s="122"/>
      <c r="N119" s="121"/>
      <c r="O119" s="121"/>
      <c r="P119" s="121"/>
      <c r="Q119" s="121"/>
      <c r="R119" s="121"/>
      <c r="S119" s="121"/>
      <c r="T119" s="121"/>
      <c r="U119" s="123"/>
      <c r="V119" s="123"/>
      <c r="W119" s="177"/>
      <c r="X119" s="123"/>
    </row>
    <row r="120" spans="2:24" ht="13.95" customHeight="1" x14ac:dyDescent="0.3">
      <c r="B120" s="39"/>
      <c r="C120" s="6"/>
      <c r="D120" s="19"/>
      <c r="E120" s="19"/>
      <c r="F120" s="126" t="s">
        <v>103</v>
      </c>
      <c r="G120" s="19"/>
      <c r="H120" s="19"/>
      <c r="I120" s="126" t="s">
        <v>103</v>
      </c>
      <c r="J120" s="19"/>
      <c r="K120" s="19"/>
      <c r="L120" s="19"/>
      <c r="M120" s="98"/>
      <c r="N120" s="19"/>
      <c r="O120" s="19"/>
      <c r="P120" s="19"/>
      <c r="Q120" s="19"/>
      <c r="R120" s="19"/>
      <c r="T120" s="19"/>
      <c r="U120" s="117"/>
      <c r="V120" s="117"/>
      <c r="W120" s="176"/>
      <c r="X120" s="117"/>
    </row>
    <row r="121" spans="2:24" ht="13.95" customHeight="1" x14ac:dyDescent="0.3">
      <c r="B121" s="39"/>
      <c r="C121" s="6"/>
      <c r="D121" s="19"/>
      <c r="E121" s="19"/>
      <c r="F121" s="126" t="s">
        <v>20</v>
      </c>
      <c r="G121" s="19"/>
      <c r="H121" s="19"/>
      <c r="I121" s="126" t="s">
        <v>20</v>
      </c>
      <c r="J121" s="19"/>
      <c r="K121" s="19"/>
      <c r="L121" s="19"/>
      <c r="M121" s="98"/>
      <c r="N121" s="19"/>
      <c r="O121" s="19"/>
      <c r="P121" s="19"/>
      <c r="Q121" s="19"/>
      <c r="R121" s="19"/>
      <c r="T121" s="19"/>
      <c r="U121" s="117"/>
      <c r="V121" s="117"/>
      <c r="W121" s="176"/>
      <c r="X121" s="117"/>
    </row>
    <row r="122" spans="2:24" ht="15.6" customHeight="1" x14ac:dyDescent="0.3">
      <c r="B122" s="39"/>
      <c r="C122" t="s">
        <v>22</v>
      </c>
      <c r="D122" s="19"/>
      <c r="E122" s="19">
        <f>+E107</f>
        <v>96754.5</v>
      </c>
      <c r="F122" s="33">
        <f>E107/(S21-S11)</f>
        <v>0.47980689600452264</v>
      </c>
      <c r="G122" s="124"/>
      <c r="H122" s="19">
        <f>+H107</f>
        <v>27335</v>
      </c>
      <c r="I122" s="183">
        <f>IFERROR(H122/S11,0)</f>
        <v>0</v>
      </c>
      <c r="J122" s="19">
        <f>J107</f>
        <v>0</v>
      </c>
      <c r="K122" s="19">
        <f>K107</f>
        <v>124089.5</v>
      </c>
      <c r="L122" s="19"/>
      <c r="M122" s="184" t="s">
        <v>104</v>
      </c>
      <c r="N122" s="185"/>
      <c r="O122" s="185"/>
      <c r="P122" s="186"/>
      <c r="Q122" s="129"/>
      <c r="R122" s="129"/>
      <c r="T122" s="19"/>
      <c r="U122" s="117"/>
      <c r="V122" s="117"/>
      <c r="W122" s="176"/>
      <c r="X122" s="117"/>
    </row>
    <row r="123" spans="2:24" ht="13.95" customHeight="1" x14ac:dyDescent="0.3">
      <c r="B123" s="114"/>
      <c r="C123" s="191" t="s">
        <v>88</v>
      </c>
      <c r="D123" s="19"/>
      <c r="E123" s="182">
        <f>+E109+E111+E113+E115+E117</f>
        <v>79443.320000000007</v>
      </c>
      <c r="F123" s="33">
        <f>E123/(S96-S61)</f>
        <v>0.39396051633251183</v>
      </c>
      <c r="G123" s="19"/>
      <c r="H123" s="182">
        <f>H109+H115</f>
        <v>0</v>
      </c>
      <c r="I123" s="183">
        <f>IFERROR(H123/S12,0)</f>
        <v>0</v>
      </c>
      <c r="J123" s="182">
        <f>J109+J111+J113+J115</f>
        <v>61998</v>
      </c>
      <c r="K123" s="182">
        <f>K109+K111+K113+K115</f>
        <v>127649.32</v>
      </c>
      <c r="L123" s="19"/>
      <c r="M123" s="184" t="s">
        <v>105</v>
      </c>
      <c r="N123" s="185"/>
      <c r="O123" s="185"/>
      <c r="P123" s="185"/>
      <c r="Q123" s="19"/>
      <c r="R123" s="19"/>
      <c r="T123" s="19"/>
      <c r="U123" s="117"/>
      <c r="V123" s="117"/>
      <c r="W123" s="176"/>
      <c r="X123" s="117"/>
    </row>
    <row r="124" spans="2:24" ht="18" customHeight="1" x14ac:dyDescent="0.3">
      <c r="B124" s="77"/>
      <c r="C124" s="94" t="s">
        <v>89</v>
      </c>
      <c r="D124" s="108"/>
      <c r="E124" s="108">
        <f>+E122-E123</f>
        <v>17311.179999999993</v>
      </c>
      <c r="F124" s="108"/>
      <c r="G124" s="108"/>
      <c r="H124" s="108">
        <f>+H122-H123</f>
        <v>27335</v>
      </c>
      <c r="I124" s="108"/>
      <c r="J124" s="108">
        <f>+J122-J123</f>
        <v>-61998</v>
      </c>
      <c r="K124" s="108">
        <f>E124+H124+J124</f>
        <v>-17351.820000000007</v>
      </c>
      <c r="L124" s="108"/>
      <c r="M124" s="109"/>
      <c r="N124" s="108"/>
      <c r="O124" s="108"/>
      <c r="P124" s="108"/>
      <c r="Q124" s="108"/>
      <c r="R124" s="108"/>
      <c r="S124" s="108"/>
      <c r="T124" s="108"/>
      <c r="U124" s="118"/>
      <c r="V124" s="118"/>
      <c r="W124" s="178">
        <v>0</v>
      </c>
      <c r="X124" s="118"/>
    </row>
    <row r="125" spans="2:24" ht="18" customHeight="1" x14ac:dyDescent="0.3"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T125" s="33"/>
    </row>
    <row r="126" spans="2:24" ht="18" customHeight="1" x14ac:dyDescent="0.3">
      <c r="J126" s="15" t="s">
        <v>106</v>
      </c>
      <c r="K126" s="97">
        <f>+K107-K109-K111-K113-K115-K124</f>
        <v>13792</v>
      </c>
    </row>
    <row r="127" spans="2:24" x14ac:dyDescent="0.3">
      <c r="J127" s="15" t="s">
        <v>107</v>
      </c>
      <c r="K127" s="97">
        <f>+K124-P99</f>
        <v>-8108.820000000007</v>
      </c>
    </row>
  </sheetData>
  <mergeCells count="3">
    <mergeCell ref="R2:R4"/>
    <mergeCell ref="W2:W4"/>
    <mergeCell ref="Q2:Q4"/>
  </mergeCells>
  <phoneticPr fontId="6" type="noConversion"/>
  <pageMargins left="0.75000000000000011" right="0.75000000000000011" top="1" bottom="1" header="0.5" footer="0.5"/>
  <pageSetup paperSize="9" scale="43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DB123"/>
  <sheetViews>
    <sheetView topLeftCell="A52" workbookViewId="0">
      <selection activeCell="H52" sqref="H52"/>
    </sheetView>
  </sheetViews>
  <sheetFormatPr defaultColWidth="8.6640625" defaultRowHeight="14.4" x14ac:dyDescent="0.3"/>
  <cols>
    <col min="1" max="1" width="5.44140625" customWidth="1"/>
    <col min="2" max="2" width="6.6640625" customWidth="1"/>
    <col min="3" max="3" width="35.109375" customWidth="1"/>
    <col min="4" max="4" width="10.33203125" style="4" customWidth="1"/>
    <col min="5" max="6" width="10.6640625" style="4" customWidth="1"/>
    <col min="7" max="7" width="10.6640625" style="4" bestFit="1" customWidth="1"/>
    <col min="8" max="8" width="11.6640625" style="4" customWidth="1"/>
    <col min="9" max="9" width="12.44140625" style="4" customWidth="1"/>
    <col min="10" max="10" width="10.88671875" style="4" customWidth="1"/>
    <col min="11" max="12" width="11.109375" style="4" bestFit="1" customWidth="1"/>
    <col min="13" max="13" width="10.88671875" style="4" customWidth="1"/>
    <col min="14" max="14" width="10" style="4" customWidth="1"/>
    <col min="15" max="15" width="11.44140625" style="4" customWidth="1"/>
  </cols>
  <sheetData>
    <row r="2" spans="2:15" x14ac:dyDescent="0.3">
      <c r="B2" s="12" t="s">
        <v>0</v>
      </c>
      <c r="C2" s="12"/>
      <c r="D2" s="13" t="s">
        <v>123</v>
      </c>
      <c r="E2" s="11"/>
      <c r="F2" s="10"/>
      <c r="G2" s="11"/>
      <c r="H2" s="11"/>
      <c r="I2" s="11"/>
      <c r="J2" s="10"/>
      <c r="K2" s="10"/>
      <c r="L2" s="10"/>
      <c r="M2" s="10"/>
      <c r="N2" s="10"/>
      <c r="O2" s="10"/>
    </row>
    <row r="3" spans="2:15" x14ac:dyDescent="0.3">
      <c r="B3" s="9"/>
      <c r="C3" s="9"/>
      <c r="D3" s="14" t="s">
        <v>108</v>
      </c>
      <c r="E3" s="11"/>
      <c r="F3" s="10"/>
      <c r="G3" s="11"/>
      <c r="H3" s="11"/>
      <c r="I3" s="11"/>
      <c r="J3" s="10"/>
      <c r="K3" s="10"/>
      <c r="L3" s="10"/>
      <c r="M3" s="10"/>
      <c r="N3" s="10"/>
      <c r="O3" s="10"/>
    </row>
    <row r="4" spans="2:15" x14ac:dyDescent="0.3">
      <c r="B4" s="9"/>
      <c r="C4" s="9"/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</row>
    <row r="5" spans="2:15" x14ac:dyDescent="0.3">
      <c r="B5" s="6">
        <v>100</v>
      </c>
      <c r="C5" s="6" t="s">
        <v>22</v>
      </c>
      <c r="D5" s="16"/>
      <c r="F5" s="5"/>
    </row>
    <row r="6" spans="2:15" s="6" customFormat="1" x14ac:dyDescent="0.3">
      <c r="B6">
        <v>1010</v>
      </c>
      <c r="C6" s="1" t="s">
        <v>23</v>
      </c>
      <c r="D6" s="20">
        <v>0</v>
      </c>
      <c r="E6" s="20">
        <v>0</v>
      </c>
      <c r="F6" s="20">
        <v>0</v>
      </c>
      <c r="G6" s="20">
        <v>0</v>
      </c>
      <c r="H6" s="20"/>
      <c r="I6" s="20"/>
      <c r="J6" s="20"/>
      <c r="K6" s="20"/>
      <c r="L6" s="20"/>
      <c r="M6" s="20"/>
      <c r="N6" s="20"/>
      <c r="O6" s="20"/>
    </row>
    <row r="7" spans="2:15" x14ac:dyDescent="0.3">
      <c r="B7" s="1">
        <v>1020</v>
      </c>
      <c r="C7" s="1" t="s">
        <v>24</v>
      </c>
      <c r="D7" s="20">
        <v>0</v>
      </c>
      <c r="E7" s="20">
        <v>0</v>
      </c>
      <c r="F7" s="20">
        <v>0</v>
      </c>
      <c r="G7" s="20">
        <v>0</v>
      </c>
      <c r="H7" s="20"/>
      <c r="I7" s="20"/>
      <c r="J7" s="20"/>
      <c r="K7" s="20"/>
      <c r="L7" s="20"/>
      <c r="M7" s="20"/>
      <c r="N7" s="20"/>
      <c r="O7" s="20"/>
    </row>
    <row r="8" spans="2:15" x14ac:dyDescent="0.3">
      <c r="B8" s="1">
        <v>1076</v>
      </c>
      <c r="C8" s="1" t="s">
        <v>25</v>
      </c>
      <c r="D8" s="20">
        <v>80864.5</v>
      </c>
      <c r="E8" s="20">
        <v>80864.5</v>
      </c>
      <c r="F8" s="20">
        <v>80864.5</v>
      </c>
      <c r="G8" s="20">
        <v>80864.5</v>
      </c>
      <c r="H8" s="20"/>
      <c r="I8" s="20"/>
      <c r="J8" s="20"/>
      <c r="K8" s="20"/>
      <c r="L8" s="20"/>
      <c r="M8" s="20"/>
      <c r="N8" s="20"/>
      <c r="O8" s="20"/>
    </row>
    <row r="9" spans="2:15" x14ac:dyDescent="0.3">
      <c r="B9" s="1">
        <v>1090</v>
      </c>
      <c r="C9" s="1" t="s">
        <v>26</v>
      </c>
      <c r="D9" s="20">
        <v>0</v>
      </c>
      <c r="E9" s="20">
        <v>2492</v>
      </c>
      <c r="F9" s="20">
        <v>5043</v>
      </c>
      <c r="G9" s="20">
        <v>7554</v>
      </c>
      <c r="H9" s="20"/>
      <c r="I9" s="20"/>
      <c r="J9" s="20"/>
      <c r="K9" s="20"/>
      <c r="L9" s="20"/>
      <c r="M9" s="20"/>
      <c r="N9" s="20"/>
      <c r="O9" s="20"/>
    </row>
    <row r="10" spans="2:15" x14ac:dyDescent="0.3">
      <c r="B10" s="1">
        <v>1100</v>
      </c>
      <c r="C10" s="1" t="s">
        <v>27</v>
      </c>
      <c r="D10" s="20">
        <v>0</v>
      </c>
      <c r="E10" s="20">
        <v>0</v>
      </c>
      <c r="F10" s="20">
        <v>0</v>
      </c>
      <c r="G10" s="20">
        <v>0</v>
      </c>
      <c r="H10" s="20"/>
      <c r="I10" s="20"/>
      <c r="J10" s="20"/>
      <c r="K10" s="20"/>
      <c r="L10" s="20"/>
      <c r="M10" s="20"/>
      <c r="N10" s="20"/>
      <c r="O10" s="20"/>
    </row>
    <row r="11" spans="2:15" x14ac:dyDescent="0.3">
      <c r="B11" s="1">
        <v>1106</v>
      </c>
      <c r="C11" s="1" t="s">
        <v>28</v>
      </c>
      <c r="D11" s="20">
        <v>0</v>
      </c>
      <c r="E11" s="20">
        <v>27335</v>
      </c>
      <c r="F11" s="20">
        <v>27335</v>
      </c>
      <c r="G11" s="20">
        <v>27335</v>
      </c>
      <c r="H11" s="20"/>
      <c r="I11" s="20"/>
      <c r="J11" s="20"/>
      <c r="K11" s="20"/>
      <c r="L11" s="20"/>
      <c r="M11" s="20"/>
      <c r="N11" s="20"/>
      <c r="O11" s="20"/>
    </row>
    <row r="12" spans="2:15" x14ac:dyDescent="0.3">
      <c r="B12" s="1">
        <v>1107</v>
      </c>
      <c r="C12" s="1" t="s">
        <v>29</v>
      </c>
      <c r="D12" s="20">
        <v>0</v>
      </c>
      <c r="E12" s="20">
        <v>0</v>
      </c>
      <c r="F12" s="20">
        <v>160</v>
      </c>
      <c r="G12" s="20">
        <v>160</v>
      </c>
      <c r="H12" s="20"/>
      <c r="I12" s="20"/>
      <c r="J12" s="20"/>
      <c r="K12" s="20"/>
      <c r="L12" s="20"/>
      <c r="M12" s="20"/>
      <c r="N12" s="20"/>
      <c r="O12" s="20"/>
    </row>
    <row r="13" spans="2:15" x14ac:dyDescent="0.3">
      <c r="B13" s="1">
        <v>1200</v>
      </c>
      <c r="C13" s="1" t="s">
        <v>30</v>
      </c>
      <c r="D13" s="20">
        <v>2584</v>
      </c>
      <c r="E13" s="20">
        <v>2584</v>
      </c>
      <c r="F13" s="20">
        <v>2584</v>
      </c>
      <c r="G13" s="20">
        <v>2584</v>
      </c>
      <c r="H13" s="20"/>
      <c r="I13" s="20"/>
      <c r="J13" s="20"/>
      <c r="K13" s="20"/>
      <c r="L13" s="20"/>
      <c r="M13" s="20"/>
      <c r="N13" s="20"/>
      <c r="O13" s="20"/>
    </row>
    <row r="14" spans="2:15" x14ac:dyDescent="0.3">
      <c r="B14" s="1">
        <v>1201</v>
      </c>
      <c r="C14" s="1" t="s">
        <v>31</v>
      </c>
      <c r="D14" s="20">
        <v>0</v>
      </c>
      <c r="E14" s="20">
        <v>0</v>
      </c>
      <c r="F14" s="20">
        <v>0</v>
      </c>
      <c r="G14" s="20">
        <v>0</v>
      </c>
      <c r="H14" s="20"/>
      <c r="I14" s="20"/>
      <c r="J14" s="20"/>
      <c r="K14" s="20"/>
      <c r="L14" s="20"/>
      <c r="M14" s="20"/>
      <c r="N14" s="20"/>
      <c r="O14" s="20"/>
    </row>
    <row r="15" spans="2:15" x14ac:dyDescent="0.3">
      <c r="B15" s="1">
        <v>1202</v>
      </c>
      <c r="C15" s="1" t="s">
        <v>32</v>
      </c>
      <c r="D15" s="20">
        <v>857.5</v>
      </c>
      <c r="E15" s="20">
        <v>1185</v>
      </c>
      <c r="F15" s="20">
        <v>1958</v>
      </c>
      <c r="G15" s="20">
        <v>1958</v>
      </c>
      <c r="H15" s="20"/>
      <c r="I15" s="20"/>
      <c r="J15" s="20"/>
      <c r="K15" s="20"/>
      <c r="L15" s="20"/>
      <c r="M15" s="20"/>
      <c r="N15" s="20"/>
      <c r="O15" s="20"/>
    </row>
    <row r="16" spans="2:15" x14ac:dyDescent="0.3">
      <c r="B16" s="1">
        <v>1300</v>
      </c>
      <c r="C16" s="1" t="s">
        <v>33</v>
      </c>
      <c r="D16" s="20">
        <v>82.5</v>
      </c>
      <c r="E16" s="20">
        <v>311</v>
      </c>
      <c r="F16" s="20">
        <v>579</v>
      </c>
      <c r="G16" s="20">
        <v>818</v>
      </c>
      <c r="H16" s="20"/>
      <c r="I16" s="20"/>
      <c r="J16" s="20"/>
      <c r="K16" s="20"/>
      <c r="L16" s="20"/>
      <c r="M16" s="20"/>
      <c r="N16" s="20"/>
      <c r="O16" s="20"/>
    </row>
    <row r="17" spans="2:106" x14ac:dyDescent="0.3">
      <c r="B17" s="1">
        <v>1301</v>
      </c>
      <c r="C17" s="1" t="s">
        <v>34</v>
      </c>
      <c r="D17" s="20">
        <v>0</v>
      </c>
      <c r="E17" s="20">
        <v>0</v>
      </c>
      <c r="F17" s="20">
        <v>11</v>
      </c>
      <c r="G17" s="20">
        <v>11</v>
      </c>
      <c r="H17" s="20"/>
      <c r="I17" s="20"/>
      <c r="J17" s="20"/>
      <c r="K17" s="20"/>
      <c r="L17" s="20"/>
      <c r="M17" s="20"/>
      <c r="N17" s="20"/>
      <c r="O17" s="20"/>
    </row>
    <row r="18" spans="2:106" x14ac:dyDescent="0.3">
      <c r="B18" s="1">
        <v>1305</v>
      </c>
      <c r="C18" s="1" t="s">
        <v>35</v>
      </c>
      <c r="D18" s="20">
        <v>581.63</v>
      </c>
      <c r="E18" s="20">
        <v>581.63</v>
      </c>
      <c r="F18" s="20">
        <v>1755</v>
      </c>
      <c r="G18" s="20">
        <v>2805</v>
      </c>
      <c r="H18" s="20"/>
      <c r="I18" s="20"/>
      <c r="J18" s="20"/>
      <c r="K18" s="20"/>
      <c r="L18" s="20"/>
      <c r="M18" s="20"/>
      <c r="N18" s="20"/>
      <c r="O18" s="20"/>
    </row>
    <row r="19" spans="2:106" x14ac:dyDescent="0.3">
      <c r="B19" s="1">
        <v>1306</v>
      </c>
      <c r="C19" s="1" t="s">
        <v>37</v>
      </c>
      <c r="D19" s="20">
        <v>0</v>
      </c>
      <c r="E19" s="20">
        <v>0</v>
      </c>
      <c r="F19" s="20">
        <v>0</v>
      </c>
      <c r="G19" s="20">
        <v>0</v>
      </c>
      <c r="H19" s="20"/>
      <c r="I19" s="20"/>
      <c r="J19" s="20"/>
      <c r="K19" s="20"/>
      <c r="L19" s="20"/>
      <c r="M19" s="20"/>
      <c r="N19" s="20"/>
      <c r="O19" s="20"/>
    </row>
    <row r="20" spans="2:106" x14ac:dyDescent="0.3"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06" s="2" customFormat="1" x14ac:dyDescent="0.3">
      <c r="B21" s="3" t="s">
        <v>38</v>
      </c>
      <c r="C21" s="3" t="s">
        <v>22</v>
      </c>
      <c r="D21" s="23">
        <f>SUM(D6:D20)</f>
        <v>84970.13</v>
      </c>
      <c r="E21" s="23">
        <f>SUM(E6:E20)</f>
        <v>115353.13</v>
      </c>
      <c r="F21" s="23">
        <f t="shared" ref="F21" si="0">SUM(F6:F20)</f>
        <v>120289.5</v>
      </c>
      <c r="G21" s="23">
        <f t="shared" ref="G21:O21" si="1">SUM(G6:G20)</f>
        <v>124089.5</v>
      </c>
      <c r="H21" s="23">
        <f t="shared" si="1"/>
        <v>0</v>
      </c>
      <c r="I21" s="23">
        <f t="shared" si="1"/>
        <v>0</v>
      </c>
      <c r="J21" s="23">
        <f t="shared" si="1"/>
        <v>0</v>
      </c>
      <c r="K21" s="23">
        <f t="shared" si="1"/>
        <v>0</v>
      </c>
      <c r="L21" s="23">
        <f t="shared" si="1"/>
        <v>0</v>
      </c>
      <c r="M21" s="23">
        <f t="shared" si="1"/>
        <v>0</v>
      </c>
      <c r="N21" s="23">
        <f t="shared" si="1"/>
        <v>0</v>
      </c>
      <c r="O21" s="23">
        <f t="shared" si="1"/>
        <v>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</row>
    <row r="22" spans="2:106" x14ac:dyDescent="0.3">
      <c r="C22" s="1"/>
      <c r="D22" s="24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2:106" x14ac:dyDescent="0.3">
      <c r="B23" s="8">
        <v>101</v>
      </c>
      <c r="C23" s="8" t="s">
        <v>39</v>
      </c>
      <c r="D23" s="24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2:106" x14ac:dyDescent="0.3">
      <c r="B24" s="1">
        <v>4000</v>
      </c>
      <c r="C24" s="1" t="s">
        <v>40</v>
      </c>
      <c r="D24" s="20">
        <v>5831.13</v>
      </c>
      <c r="E24" s="20">
        <v>12359</v>
      </c>
      <c r="F24" s="20">
        <v>18569</v>
      </c>
      <c r="G24" s="20">
        <v>25806</v>
      </c>
      <c r="H24" s="20"/>
      <c r="I24" s="20"/>
      <c r="J24" s="20"/>
      <c r="K24" s="20"/>
      <c r="L24" s="20"/>
      <c r="M24" s="20"/>
      <c r="N24" s="20"/>
      <c r="O24" s="20"/>
    </row>
    <row r="25" spans="2:106" x14ac:dyDescent="0.3">
      <c r="B25" s="1">
        <v>4004</v>
      </c>
      <c r="C25" s="1" t="s">
        <v>41</v>
      </c>
      <c r="D25" s="20">
        <v>0</v>
      </c>
      <c r="E25" s="20">
        <v>22</v>
      </c>
      <c r="F25" s="20">
        <v>44</v>
      </c>
      <c r="G25" s="20">
        <v>66</v>
      </c>
      <c r="H25" s="20"/>
      <c r="I25" s="20"/>
      <c r="J25" s="20"/>
      <c r="K25" s="20"/>
      <c r="L25" s="20"/>
      <c r="M25" s="20"/>
      <c r="N25" s="20"/>
      <c r="O25" s="20"/>
    </row>
    <row r="26" spans="2:106" x14ac:dyDescent="0.3">
      <c r="B26" s="1">
        <v>4010</v>
      </c>
      <c r="C26" s="1" t="s">
        <v>42</v>
      </c>
      <c r="D26" s="20">
        <v>250</v>
      </c>
      <c r="E26" s="20">
        <v>300</v>
      </c>
      <c r="F26" s="20">
        <v>1200</v>
      </c>
      <c r="G26" s="20">
        <v>1200</v>
      </c>
      <c r="H26" s="20"/>
      <c r="I26" s="20"/>
      <c r="J26" s="20"/>
      <c r="K26" s="20"/>
      <c r="L26" s="20"/>
      <c r="M26" s="20"/>
      <c r="N26" s="20"/>
      <c r="O26" s="20"/>
    </row>
    <row r="27" spans="2:106" x14ac:dyDescent="0.3">
      <c r="B27" s="1">
        <v>4020</v>
      </c>
      <c r="C27" s="1" t="s">
        <v>43</v>
      </c>
      <c r="D27" s="20">
        <v>0</v>
      </c>
      <c r="E27" s="20">
        <v>195</v>
      </c>
      <c r="F27" s="20">
        <v>195</v>
      </c>
      <c r="G27" s="20">
        <v>195</v>
      </c>
      <c r="H27" s="20"/>
      <c r="I27" s="20"/>
      <c r="J27" s="20"/>
      <c r="K27" s="20"/>
      <c r="L27" s="20"/>
      <c r="M27" s="20"/>
      <c r="N27" s="20"/>
      <c r="O27" s="20"/>
    </row>
    <row r="28" spans="2:106" x14ac:dyDescent="0.3">
      <c r="B28" s="1">
        <v>4030</v>
      </c>
      <c r="C28" s="1" t="s">
        <v>44</v>
      </c>
      <c r="D28" s="20">
        <v>0</v>
      </c>
      <c r="E28" s="20">
        <v>0</v>
      </c>
      <c r="F28" s="20">
        <v>0</v>
      </c>
      <c r="G28" s="20">
        <v>0</v>
      </c>
      <c r="H28" s="20"/>
      <c r="I28" s="20"/>
      <c r="J28" s="20"/>
      <c r="K28" s="20"/>
      <c r="L28" s="20"/>
      <c r="M28" s="20"/>
      <c r="N28" s="20"/>
      <c r="O28" s="20"/>
    </row>
    <row r="29" spans="2:106" x14ac:dyDescent="0.3">
      <c r="B29" s="1">
        <v>4040</v>
      </c>
      <c r="C29" s="1" t="s">
        <v>129</v>
      </c>
      <c r="D29" s="20">
        <v>0</v>
      </c>
      <c r="E29" s="20">
        <v>0</v>
      </c>
      <c r="F29" s="20">
        <v>0</v>
      </c>
      <c r="G29" s="20">
        <v>0</v>
      </c>
      <c r="H29" s="20"/>
      <c r="I29" s="20"/>
      <c r="J29" s="20"/>
      <c r="K29" s="20"/>
      <c r="L29" s="20"/>
      <c r="M29" s="20"/>
      <c r="N29" s="20"/>
      <c r="O29" s="20"/>
    </row>
    <row r="30" spans="2:106" x14ac:dyDescent="0.3">
      <c r="B30" s="1">
        <v>4050</v>
      </c>
      <c r="C30" s="1" t="s">
        <v>45</v>
      </c>
      <c r="D30" s="20">
        <v>-910</v>
      </c>
      <c r="E30" s="20">
        <v>-910</v>
      </c>
      <c r="F30" s="20">
        <v>-650</v>
      </c>
      <c r="G30" s="20">
        <v>-650</v>
      </c>
      <c r="H30" s="20"/>
      <c r="I30" s="20"/>
      <c r="J30" s="20"/>
      <c r="K30" s="20"/>
      <c r="L30" s="20"/>
      <c r="M30" s="20"/>
      <c r="N30" s="20"/>
      <c r="O30" s="20"/>
    </row>
    <row r="31" spans="2:106" x14ac:dyDescent="0.3">
      <c r="B31" s="1">
        <v>4051</v>
      </c>
      <c r="C31" s="1" t="s">
        <v>46</v>
      </c>
      <c r="D31" s="20">
        <v>193.78</v>
      </c>
      <c r="E31" s="20">
        <v>207</v>
      </c>
      <c r="F31" s="20">
        <v>737</v>
      </c>
      <c r="G31" s="20">
        <v>1320</v>
      </c>
      <c r="H31" s="20"/>
      <c r="I31" s="20"/>
      <c r="J31" s="20"/>
      <c r="K31" s="20"/>
      <c r="L31" s="20"/>
      <c r="M31" s="20"/>
      <c r="N31" s="20"/>
      <c r="O31" s="20"/>
    </row>
    <row r="32" spans="2:106" x14ac:dyDescent="0.3">
      <c r="B32" s="1">
        <v>4052</v>
      </c>
      <c r="C32" s="1" t="s">
        <v>47</v>
      </c>
      <c r="D32" s="20">
        <v>0</v>
      </c>
      <c r="E32" s="20">
        <v>1669</v>
      </c>
      <c r="F32" s="20">
        <v>1669</v>
      </c>
      <c r="G32" s="20">
        <v>1669</v>
      </c>
      <c r="H32" s="20"/>
      <c r="I32" s="20"/>
      <c r="J32" s="20"/>
      <c r="K32" s="20"/>
      <c r="L32" s="20"/>
      <c r="M32" s="20"/>
      <c r="N32" s="20"/>
      <c r="O32" s="20"/>
    </row>
    <row r="33" spans="2:106" x14ac:dyDescent="0.3">
      <c r="B33" s="1">
        <v>4053</v>
      </c>
      <c r="C33" s="1" t="s">
        <v>48</v>
      </c>
      <c r="D33" s="20">
        <v>105</v>
      </c>
      <c r="E33" s="20">
        <v>1055</v>
      </c>
      <c r="F33" s="20">
        <v>1055</v>
      </c>
      <c r="G33" s="20">
        <v>1455</v>
      </c>
      <c r="H33" s="20"/>
      <c r="I33" s="20"/>
      <c r="J33" s="20"/>
      <c r="K33" s="20"/>
      <c r="L33" s="20"/>
      <c r="M33" s="20"/>
      <c r="N33" s="20"/>
      <c r="O33" s="20"/>
    </row>
    <row r="34" spans="2:106" x14ac:dyDescent="0.3">
      <c r="B34" s="1">
        <v>4054</v>
      </c>
      <c r="C34" s="1" t="s">
        <v>49</v>
      </c>
      <c r="D34" s="20">
        <v>0</v>
      </c>
      <c r="E34" s="20">
        <v>100</v>
      </c>
      <c r="F34" s="20">
        <v>132</v>
      </c>
      <c r="G34" s="20">
        <v>482</v>
      </c>
      <c r="H34" s="20"/>
      <c r="I34" s="20"/>
      <c r="J34" s="20"/>
      <c r="K34" s="20"/>
      <c r="L34" s="20"/>
      <c r="M34" s="20"/>
      <c r="N34" s="20"/>
      <c r="O34" s="20"/>
    </row>
    <row r="35" spans="2:106" x14ac:dyDescent="0.3">
      <c r="B35" s="1">
        <v>4055</v>
      </c>
      <c r="C35" s="1" t="s">
        <v>50</v>
      </c>
      <c r="D35" s="20">
        <v>371.09</v>
      </c>
      <c r="E35" s="20">
        <v>1342</v>
      </c>
      <c r="F35" s="20">
        <v>1437</v>
      </c>
      <c r="G35" s="20">
        <v>2433</v>
      </c>
      <c r="H35" s="20"/>
      <c r="I35" s="20"/>
      <c r="J35" s="20"/>
      <c r="K35" s="20"/>
      <c r="L35" s="20"/>
      <c r="M35" s="20"/>
      <c r="N35" s="20"/>
      <c r="O35" s="20"/>
    </row>
    <row r="36" spans="2:106" x14ac:dyDescent="0.3">
      <c r="B36" s="1">
        <v>4057</v>
      </c>
      <c r="C36" s="1" t="s">
        <v>51</v>
      </c>
      <c r="D36" s="20">
        <v>14.4</v>
      </c>
      <c r="E36" s="20">
        <v>29</v>
      </c>
      <c r="F36" s="20">
        <v>44</v>
      </c>
      <c r="G36" s="20">
        <v>59</v>
      </c>
      <c r="H36" s="20"/>
      <c r="I36" s="20"/>
      <c r="J36" s="20"/>
      <c r="K36" s="20"/>
      <c r="L36" s="20"/>
      <c r="M36" s="20"/>
      <c r="N36" s="20"/>
      <c r="O36" s="20"/>
    </row>
    <row r="37" spans="2:106" x14ac:dyDescent="0.3">
      <c r="B37" s="1">
        <v>4058</v>
      </c>
      <c r="C37" s="1" t="s">
        <v>109</v>
      </c>
      <c r="D37" s="20">
        <v>0</v>
      </c>
      <c r="E37" s="20">
        <v>0</v>
      </c>
      <c r="F37" s="20">
        <v>0</v>
      </c>
      <c r="G37" s="20">
        <v>0</v>
      </c>
      <c r="H37" s="20"/>
      <c r="I37" s="20"/>
      <c r="J37" s="20"/>
      <c r="K37" s="20"/>
      <c r="L37" s="20"/>
      <c r="M37" s="20"/>
      <c r="N37" s="20"/>
      <c r="O37" s="20"/>
    </row>
    <row r="38" spans="2:106" x14ac:dyDescent="0.3">
      <c r="B38" s="1">
        <v>4060</v>
      </c>
      <c r="C38" s="1" t="s">
        <v>54</v>
      </c>
      <c r="D38" s="20">
        <v>37.06</v>
      </c>
      <c r="E38" s="20">
        <v>37.06</v>
      </c>
      <c r="F38" s="20">
        <v>123</v>
      </c>
      <c r="G38" s="20">
        <v>197</v>
      </c>
      <c r="H38" s="20"/>
      <c r="I38" s="20"/>
      <c r="J38" s="20"/>
      <c r="K38" s="20"/>
      <c r="L38" s="20"/>
      <c r="M38" s="20"/>
      <c r="N38" s="20"/>
      <c r="O38" s="20"/>
    </row>
    <row r="39" spans="2:106" x14ac:dyDescent="0.3">
      <c r="B39" s="1">
        <v>4062</v>
      </c>
      <c r="C39" s="1" t="s">
        <v>55</v>
      </c>
      <c r="D39" s="20">
        <v>0</v>
      </c>
      <c r="E39" s="20">
        <v>0</v>
      </c>
      <c r="F39" s="20">
        <v>1975</v>
      </c>
      <c r="G39" s="20">
        <v>2304</v>
      </c>
      <c r="H39" s="20"/>
      <c r="I39" s="20"/>
      <c r="J39" s="20"/>
      <c r="K39" s="20"/>
      <c r="L39" s="20"/>
      <c r="M39" s="20"/>
      <c r="N39" s="20"/>
      <c r="O39" s="20"/>
    </row>
    <row r="40" spans="2:106" x14ac:dyDescent="0.3">
      <c r="B40" s="1">
        <v>4400</v>
      </c>
      <c r="C40" s="1" t="s">
        <v>56</v>
      </c>
      <c r="D40" s="20">
        <v>15530.04</v>
      </c>
      <c r="E40" s="20">
        <v>15530.04</v>
      </c>
      <c r="F40" s="20">
        <v>15530.04</v>
      </c>
      <c r="G40" s="20">
        <v>15530.04</v>
      </c>
      <c r="H40" s="20"/>
      <c r="I40" s="20"/>
      <c r="J40" s="20"/>
      <c r="K40" s="20"/>
      <c r="L40" s="20"/>
      <c r="M40" s="20"/>
      <c r="N40" s="20"/>
      <c r="O40" s="20"/>
    </row>
    <row r="41" spans="2:106" x14ac:dyDescent="0.3">
      <c r="B41" s="1">
        <v>4448</v>
      </c>
      <c r="C41" s="1" t="s">
        <v>58</v>
      </c>
      <c r="D41" s="20">
        <v>0</v>
      </c>
      <c r="E41" s="20">
        <v>0</v>
      </c>
      <c r="F41" s="20">
        <v>0</v>
      </c>
      <c r="G41" s="20">
        <v>1500</v>
      </c>
      <c r="H41" s="20"/>
      <c r="I41" s="20"/>
      <c r="J41" s="20"/>
      <c r="K41" s="20"/>
      <c r="L41" s="20"/>
      <c r="M41" s="20"/>
      <c r="N41" s="20"/>
      <c r="O41" s="20"/>
    </row>
    <row r="42" spans="2:106" x14ac:dyDescent="0.3">
      <c r="B42" s="1"/>
      <c r="C42" s="1"/>
      <c r="D42" s="22"/>
      <c r="E42" s="22"/>
      <c r="F42" s="22"/>
      <c r="G42" s="22"/>
      <c r="H42" s="22"/>
      <c r="I42" s="20"/>
      <c r="J42" s="20"/>
      <c r="K42" s="21"/>
      <c r="L42" s="21"/>
      <c r="M42" s="21"/>
      <c r="N42" s="22"/>
      <c r="O42" s="22"/>
    </row>
    <row r="43" spans="2:106" s="2" customFormat="1" x14ac:dyDescent="0.3">
      <c r="B43" s="3" t="s">
        <v>38</v>
      </c>
      <c r="C43" s="3" t="s">
        <v>39</v>
      </c>
      <c r="D43" s="26">
        <f t="shared" ref="D43:O43" si="2">SUM(D24:D42)</f>
        <v>21422.5</v>
      </c>
      <c r="E43" s="26">
        <f t="shared" si="2"/>
        <v>31935.100000000002</v>
      </c>
      <c r="F43" s="26">
        <f t="shared" si="2"/>
        <v>42060.04</v>
      </c>
      <c r="G43" s="26">
        <f t="shared" si="2"/>
        <v>53566.04</v>
      </c>
      <c r="H43" s="26">
        <f t="shared" si="2"/>
        <v>0</v>
      </c>
      <c r="I43" s="26">
        <f t="shared" si="2"/>
        <v>0</v>
      </c>
      <c r="J43" s="26">
        <f t="shared" si="2"/>
        <v>0</v>
      </c>
      <c r="K43" s="26">
        <f t="shared" si="2"/>
        <v>0</v>
      </c>
      <c r="L43" s="26">
        <f t="shared" si="2"/>
        <v>0</v>
      </c>
      <c r="M43" s="26">
        <f t="shared" si="2"/>
        <v>0</v>
      </c>
      <c r="N43" s="26">
        <f t="shared" si="2"/>
        <v>0</v>
      </c>
      <c r="O43" s="26">
        <f t="shared" si="2"/>
        <v>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</row>
    <row r="44" spans="2:106" x14ac:dyDescent="0.3">
      <c r="C44" s="1"/>
      <c r="D44" s="24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06" x14ac:dyDescent="0.3">
      <c r="B45" s="6">
        <v>106</v>
      </c>
      <c r="C45" s="8" t="s">
        <v>128</v>
      </c>
      <c r="D45" s="24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2:106" x14ac:dyDescent="0.3">
      <c r="B46" s="1">
        <v>4200</v>
      </c>
      <c r="C46" s="1" t="s">
        <v>67</v>
      </c>
      <c r="D46" s="20">
        <v>0</v>
      </c>
      <c r="E46" s="20">
        <v>80</v>
      </c>
      <c r="F46" s="20">
        <v>240</v>
      </c>
      <c r="G46" s="20">
        <v>480</v>
      </c>
      <c r="H46" s="20"/>
      <c r="I46" s="20"/>
      <c r="J46" s="20"/>
      <c r="K46" s="20"/>
      <c r="L46" s="20"/>
      <c r="M46" s="20"/>
      <c r="N46" s="20"/>
      <c r="O46" s="20"/>
    </row>
    <row r="47" spans="2:106" x14ac:dyDescent="0.3">
      <c r="B47" s="1">
        <v>4201</v>
      </c>
      <c r="C47" s="1" t="s">
        <v>68</v>
      </c>
      <c r="D47" s="20">
        <v>0</v>
      </c>
      <c r="E47" s="20">
        <v>38</v>
      </c>
      <c r="F47" s="20">
        <v>38</v>
      </c>
      <c r="G47" s="20">
        <v>98</v>
      </c>
      <c r="H47" s="20"/>
      <c r="I47" s="20"/>
      <c r="J47" s="20"/>
      <c r="K47" s="20"/>
      <c r="L47" s="20"/>
      <c r="M47" s="20"/>
      <c r="N47" s="20"/>
      <c r="O47" s="20"/>
    </row>
    <row r="48" spans="2:106" x14ac:dyDescent="0.3">
      <c r="B48" s="1">
        <v>4202</v>
      </c>
      <c r="C48" s="1" t="s">
        <v>69</v>
      </c>
      <c r="D48" s="20">
        <v>0</v>
      </c>
      <c r="E48" s="20">
        <v>0</v>
      </c>
      <c r="F48" s="20">
        <v>63</v>
      </c>
      <c r="G48" s="20">
        <v>63</v>
      </c>
      <c r="H48" s="20"/>
      <c r="I48" s="20"/>
      <c r="J48" s="20"/>
      <c r="K48" s="20"/>
      <c r="L48" s="20"/>
      <c r="M48" s="20"/>
      <c r="N48" s="20"/>
      <c r="O48" s="20"/>
    </row>
    <row r="49" spans="2:106" x14ac:dyDescent="0.3">
      <c r="B49" s="1">
        <v>4210</v>
      </c>
      <c r="C49" s="1" t="s">
        <v>70</v>
      </c>
      <c r="D49" s="20">
        <v>0</v>
      </c>
      <c r="E49" s="20">
        <v>0</v>
      </c>
      <c r="F49" s="20">
        <v>0</v>
      </c>
      <c r="G49" s="20">
        <v>47635</v>
      </c>
      <c r="H49" s="20"/>
      <c r="I49" s="20"/>
      <c r="J49" s="20"/>
      <c r="K49" s="20"/>
      <c r="L49" s="20"/>
      <c r="M49" s="20"/>
      <c r="N49" s="20"/>
      <c r="O49" s="20"/>
    </row>
    <row r="50" spans="2:106" x14ac:dyDescent="0.3">
      <c r="B50" s="1">
        <v>4300</v>
      </c>
      <c r="C50" s="1" t="s">
        <v>71</v>
      </c>
      <c r="D50" s="20">
        <v>0</v>
      </c>
      <c r="E50" s="20">
        <v>339</v>
      </c>
      <c r="F50" s="20">
        <v>679</v>
      </c>
      <c r="G50" s="20">
        <v>1018</v>
      </c>
      <c r="H50" s="20"/>
      <c r="I50" s="20"/>
      <c r="J50" s="20"/>
      <c r="K50" s="20"/>
      <c r="L50" s="20"/>
      <c r="M50" s="20"/>
      <c r="N50" s="20"/>
      <c r="O50" s="20"/>
    </row>
    <row r="51" spans="2:106" x14ac:dyDescent="0.3">
      <c r="B51" s="1">
        <v>4301</v>
      </c>
      <c r="C51" s="1" t="s">
        <v>72</v>
      </c>
      <c r="D51" s="20">
        <v>82.86</v>
      </c>
      <c r="E51" s="20">
        <v>1067</v>
      </c>
      <c r="F51" s="20">
        <v>2723</v>
      </c>
      <c r="G51" s="20">
        <v>7621</v>
      </c>
      <c r="H51" s="20"/>
      <c r="I51" s="20"/>
      <c r="J51" s="20"/>
      <c r="K51" s="20"/>
      <c r="L51" s="20"/>
      <c r="M51" s="20"/>
      <c r="N51" s="20"/>
      <c r="O51" s="20"/>
    </row>
    <row r="52" spans="2:106" x14ac:dyDescent="0.3">
      <c r="B52" s="1">
        <v>4302</v>
      </c>
      <c r="C52" s="1" t="s">
        <v>73</v>
      </c>
      <c r="D52" s="20">
        <v>0</v>
      </c>
      <c r="E52" s="20">
        <v>121</v>
      </c>
      <c r="F52" s="20">
        <v>243</v>
      </c>
      <c r="G52" s="20">
        <v>364</v>
      </c>
      <c r="H52" s="20"/>
      <c r="I52" s="20"/>
      <c r="J52" s="20"/>
      <c r="K52" s="20"/>
      <c r="L52" s="20"/>
      <c r="M52" s="20"/>
      <c r="N52" s="20"/>
      <c r="O52" s="20"/>
    </row>
    <row r="53" spans="2:106" x14ac:dyDescent="0.3">
      <c r="B53" s="1">
        <v>4303</v>
      </c>
      <c r="C53" s="1" t="s">
        <v>74</v>
      </c>
      <c r="D53" s="20">
        <v>0</v>
      </c>
      <c r="E53" s="20">
        <v>0</v>
      </c>
      <c r="F53" s="20">
        <v>362</v>
      </c>
      <c r="G53" s="20">
        <v>362</v>
      </c>
      <c r="H53" s="20"/>
      <c r="I53" s="20"/>
      <c r="J53" s="20"/>
      <c r="K53" s="20"/>
      <c r="L53" s="20"/>
      <c r="M53" s="20"/>
      <c r="N53" s="20"/>
      <c r="O53" s="20"/>
    </row>
    <row r="54" spans="2:106" x14ac:dyDescent="0.3">
      <c r="B54" s="1">
        <v>4306</v>
      </c>
      <c r="C54" s="1" t="s">
        <v>75</v>
      </c>
      <c r="D54" s="20">
        <v>0</v>
      </c>
      <c r="E54" s="20">
        <v>0</v>
      </c>
      <c r="F54" s="20">
        <v>0</v>
      </c>
      <c r="G54" s="20">
        <v>0</v>
      </c>
      <c r="H54" s="20"/>
      <c r="I54" s="20"/>
      <c r="J54" s="20"/>
      <c r="K54" s="20"/>
      <c r="L54" s="20"/>
      <c r="M54" s="20"/>
      <c r="N54" s="20"/>
      <c r="O54" s="20"/>
    </row>
    <row r="55" spans="2:106" x14ac:dyDescent="0.3">
      <c r="B55" s="1">
        <v>4309</v>
      </c>
      <c r="C55" s="1" t="s">
        <v>110</v>
      </c>
      <c r="D55" s="20">
        <v>0</v>
      </c>
      <c r="E55" s="20">
        <v>32</v>
      </c>
      <c r="F55" s="20">
        <v>64</v>
      </c>
      <c r="G55" s="20">
        <v>64</v>
      </c>
      <c r="H55" s="20"/>
      <c r="I55" s="20"/>
      <c r="J55" s="20"/>
      <c r="K55" s="20"/>
      <c r="L55" s="20"/>
      <c r="M55" s="20"/>
      <c r="N55" s="20"/>
      <c r="O55" s="20"/>
    </row>
    <row r="56" spans="2:106" x14ac:dyDescent="0.3">
      <c r="B56" s="1">
        <v>4311</v>
      </c>
      <c r="C56" s="1" t="s">
        <v>77</v>
      </c>
      <c r="D56" s="20">
        <v>0</v>
      </c>
      <c r="E56" s="20">
        <v>0</v>
      </c>
      <c r="F56" s="20">
        <v>0</v>
      </c>
      <c r="G56" s="20">
        <v>0</v>
      </c>
      <c r="H56" s="20"/>
      <c r="I56" s="20"/>
      <c r="J56" s="20"/>
      <c r="K56" s="20"/>
      <c r="L56" s="20"/>
      <c r="M56" s="20"/>
      <c r="N56" s="20"/>
      <c r="O56" s="20"/>
    </row>
    <row r="57" spans="2:106" x14ac:dyDescent="0.3">
      <c r="B57" s="1">
        <v>4320</v>
      </c>
      <c r="C57" s="1" t="s">
        <v>78</v>
      </c>
      <c r="D57" s="20">
        <v>0</v>
      </c>
      <c r="E57" s="20">
        <v>0</v>
      </c>
      <c r="F57" s="20">
        <v>0</v>
      </c>
      <c r="G57" s="20">
        <v>0</v>
      </c>
      <c r="H57" s="20"/>
      <c r="I57" s="20"/>
      <c r="J57" s="20"/>
      <c r="K57" s="20"/>
      <c r="L57" s="20"/>
      <c r="M57" s="20"/>
      <c r="N57" s="20"/>
      <c r="O57" s="20"/>
    </row>
    <row r="58" spans="2:106" x14ac:dyDescent="0.3">
      <c r="B58" s="1">
        <v>4352</v>
      </c>
      <c r="C58" s="1" t="s">
        <v>80</v>
      </c>
      <c r="D58" s="20">
        <v>0</v>
      </c>
      <c r="E58" s="20">
        <v>0</v>
      </c>
      <c r="F58" s="20">
        <v>0</v>
      </c>
      <c r="G58" s="20">
        <v>0</v>
      </c>
      <c r="H58" s="20"/>
      <c r="I58" s="20"/>
      <c r="J58" s="20"/>
      <c r="K58" s="20"/>
      <c r="L58" s="20"/>
      <c r="M58" s="20"/>
      <c r="N58" s="20"/>
      <c r="O58" s="20"/>
    </row>
    <row r="59" spans="2:106" x14ac:dyDescent="0.3">
      <c r="B59" s="1">
        <v>4354</v>
      </c>
      <c r="C59" s="1" t="s">
        <v>81</v>
      </c>
      <c r="D59" s="20">
        <v>0</v>
      </c>
      <c r="E59" s="20">
        <v>0</v>
      </c>
      <c r="F59" s="20">
        <v>158</v>
      </c>
      <c r="G59" s="20">
        <v>158</v>
      </c>
      <c r="H59" s="20"/>
      <c r="I59" s="20"/>
      <c r="J59" s="20"/>
      <c r="K59" s="20"/>
      <c r="L59" s="20"/>
      <c r="M59" s="20"/>
      <c r="N59" s="20"/>
      <c r="O59" s="20"/>
    </row>
    <row r="60" spans="2:106" x14ac:dyDescent="0.3">
      <c r="B60" s="1">
        <v>4375</v>
      </c>
      <c r="C60" s="1" t="s">
        <v>83</v>
      </c>
      <c r="D60" s="20">
        <v>88.28</v>
      </c>
      <c r="E60" s="20">
        <v>88.28</v>
      </c>
      <c r="F60" s="20">
        <v>88.28</v>
      </c>
      <c r="G60" s="20">
        <v>88.28</v>
      </c>
      <c r="H60" s="20"/>
      <c r="I60" s="20"/>
      <c r="J60" s="20"/>
      <c r="K60" s="20"/>
      <c r="L60" s="20"/>
      <c r="M60" s="20"/>
      <c r="N60" s="20"/>
      <c r="O60" s="20"/>
    </row>
    <row r="61" spans="2:106" x14ac:dyDescent="0.3">
      <c r="B61" s="1">
        <v>4930</v>
      </c>
      <c r="C61" s="1" t="s">
        <v>62</v>
      </c>
      <c r="D61" s="20">
        <v>0</v>
      </c>
      <c r="E61" s="20">
        <v>0</v>
      </c>
      <c r="F61" s="20">
        <v>250</v>
      </c>
      <c r="G61" s="20">
        <v>250</v>
      </c>
      <c r="H61" s="20"/>
      <c r="I61" s="20"/>
      <c r="J61" s="20"/>
      <c r="K61" s="20"/>
      <c r="L61" s="20"/>
      <c r="M61" s="20"/>
      <c r="N61" s="20"/>
      <c r="O61" s="20"/>
    </row>
    <row r="62" spans="2:106" x14ac:dyDescent="0.3">
      <c r="B62" s="1"/>
      <c r="C62" s="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2:106" s="2" customFormat="1" x14ac:dyDescent="0.3">
      <c r="B63" s="2" t="s">
        <v>38</v>
      </c>
      <c r="C63" s="3" t="s">
        <v>124</v>
      </c>
      <c r="D63" s="23">
        <f t="shared" ref="D63:O63" si="3">SUM(D46:D62)</f>
        <v>171.14</v>
      </c>
      <c r="E63" s="23">
        <f t="shared" si="3"/>
        <v>1765.28</v>
      </c>
      <c r="F63" s="23">
        <f t="shared" si="3"/>
        <v>4908.28</v>
      </c>
      <c r="G63" s="23">
        <f t="shared" si="3"/>
        <v>58201.279999999999</v>
      </c>
      <c r="H63" s="23">
        <f t="shared" si="3"/>
        <v>0</v>
      </c>
      <c r="I63" s="23">
        <f t="shared" si="3"/>
        <v>0</v>
      </c>
      <c r="J63" s="23">
        <f t="shared" si="3"/>
        <v>0</v>
      </c>
      <c r="K63" s="23">
        <f t="shared" si="3"/>
        <v>0</v>
      </c>
      <c r="L63" s="23">
        <f t="shared" si="3"/>
        <v>0</v>
      </c>
      <c r="M63" s="23">
        <f t="shared" si="3"/>
        <v>0</v>
      </c>
      <c r="N63" s="23">
        <f t="shared" si="3"/>
        <v>0</v>
      </c>
      <c r="O63" s="23">
        <f t="shared" si="3"/>
        <v>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</row>
    <row r="64" spans="2:106" x14ac:dyDescent="0.3">
      <c r="C64" s="1"/>
      <c r="D64" s="24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 x14ac:dyDescent="0.3">
      <c r="B65" s="6">
        <v>107</v>
      </c>
      <c r="C65" s="8" t="s">
        <v>127</v>
      </c>
      <c r="D65" s="24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x14ac:dyDescent="0.3">
      <c r="B66" s="1">
        <v>4355</v>
      </c>
      <c r="C66" s="1" t="s">
        <v>82</v>
      </c>
      <c r="D66" s="20">
        <v>0</v>
      </c>
      <c r="E66" s="20">
        <v>143</v>
      </c>
      <c r="F66" s="20">
        <v>143</v>
      </c>
      <c r="G66" s="20">
        <v>6439</v>
      </c>
      <c r="H66" s="20"/>
      <c r="I66" s="20"/>
      <c r="J66" s="20"/>
      <c r="K66" s="20"/>
      <c r="L66" s="20"/>
      <c r="M66" s="20"/>
      <c r="N66" s="20"/>
      <c r="O66" s="20"/>
    </row>
    <row r="67" spans="1:15" x14ac:dyDescent="0.3">
      <c r="B67" s="1">
        <v>4350</v>
      </c>
      <c r="C67" s="1" t="s">
        <v>144</v>
      </c>
      <c r="D67" s="20">
        <v>0</v>
      </c>
      <c r="E67" s="20">
        <v>0</v>
      </c>
      <c r="F67" s="20">
        <v>0</v>
      </c>
      <c r="G67" s="20">
        <v>0</v>
      </c>
      <c r="H67" s="20"/>
      <c r="I67" s="20"/>
      <c r="J67" s="20"/>
      <c r="K67" s="20"/>
      <c r="L67" s="20"/>
      <c r="M67" s="20"/>
      <c r="N67" s="20"/>
      <c r="O67" s="20"/>
    </row>
    <row r="68" spans="1:15" x14ac:dyDescent="0.3">
      <c r="B68" s="1">
        <v>4721</v>
      </c>
      <c r="C68" s="1" t="s">
        <v>61</v>
      </c>
      <c r="D68" s="20">
        <v>0</v>
      </c>
      <c r="E68" s="20">
        <v>150</v>
      </c>
      <c r="F68" s="20">
        <v>250</v>
      </c>
      <c r="G68" s="20">
        <v>406</v>
      </c>
      <c r="H68" s="20"/>
      <c r="I68" s="20"/>
      <c r="J68" s="20"/>
      <c r="K68" s="20"/>
      <c r="L68" s="20"/>
      <c r="M68" s="20"/>
      <c r="N68" s="20"/>
      <c r="O68" s="20"/>
    </row>
    <row r="69" spans="1:15" x14ac:dyDescent="0.3">
      <c r="B69" s="1"/>
      <c r="C69" s="1"/>
      <c r="D69" s="24"/>
      <c r="E69" s="22"/>
      <c r="F69" s="22"/>
      <c r="G69" s="22"/>
      <c r="H69" s="22"/>
      <c r="I69" s="20"/>
      <c r="J69" s="20"/>
      <c r="K69" s="21"/>
      <c r="L69" s="21"/>
      <c r="M69" s="22"/>
      <c r="N69" s="22"/>
      <c r="O69" s="22"/>
    </row>
    <row r="70" spans="1:15" s="6" customFormat="1" x14ac:dyDescent="0.3">
      <c r="A70" s="2"/>
      <c r="B70" s="128" t="s">
        <v>38</v>
      </c>
      <c r="C70" s="7" t="s">
        <v>127</v>
      </c>
      <c r="D70" s="127">
        <f>SUM(D66:D68)</f>
        <v>0</v>
      </c>
      <c r="E70" s="127">
        <f>SUM(E66:E68)</f>
        <v>293</v>
      </c>
      <c r="F70" s="127">
        <f>SUM(F66:F69)</f>
        <v>393</v>
      </c>
      <c r="G70" s="127">
        <f>SUM(G66:G69)</f>
        <v>6845</v>
      </c>
      <c r="H70" s="127">
        <f t="shared" ref="H70:O70" si="4">SUM(H58:H69)</f>
        <v>0</v>
      </c>
      <c r="I70" s="127">
        <f t="shared" si="4"/>
        <v>0</v>
      </c>
      <c r="J70" s="127">
        <f t="shared" si="4"/>
        <v>0</v>
      </c>
      <c r="K70" s="127">
        <f t="shared" si="4"/>
        <v>0</v>
      </c>
      <c r="L70" s="127">
        <f t="shared" si="4"/>
        <v>0</v>
      </c>
      <c r="M70" s="127">
        <f t="shared" si="4"/>
        <v>0</v>
      </c>
      <c r="N70" s="127">
        <f t="shared" si="4"/>
        <v>0</v>
      </c>
      <c r="O70" s="127">
        <f t="shared" si="4"/>
        <v>0</v>
      </c>
    </row>
    <row r="71" spans="1:15" x14ac:dyDescent="0.3">
      <c r="C71" s="1"/>
      <c r="D71" s="24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x14ac:dyDescent="0.3">
      <c r="B72" s="6">
        <v>105</v>
      </c>
      <c r="C72" s="8" t="s">
        <v>125</v>
      </c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x14ac:dyDescent="0.3">
      <c r="B73">
        <v>4142</v>
      </c>
      <c r="C73" s="1" t="s">
        <v>63</v>
      </c>
      <c r="D73" s="20">
        <v>0</v>
      </c>
      <c r="E73" s="20">
        <v>0</v>
      </c>
      <c r="F73" s="20">
        <v>0</v>
      </c>
      <c r="G73" s="20">
        <v>0</v>
      </c>
      <c r="H73" s="20"/>
      <c r="I73" s="20"/>
      <c r="J73" s="20"/>
      <c r="K73" s="20"/>
      <c r="L73" s="20"/>
      <c r="M73" s="20"/>
      <c r="N73" s="20"/>
      <c r="O73" s="20"/>
    </row>
    <row r="74" spans="1:15" x14ac:dyDescent="0.3">
      <c r="B74">
        <v>4143</v>
      </c>
      <c r="C74" s="1" t="s">
        <v>64</v>
      </c>
      <c r="D74" s="20">
        <v>0</v>
      </c>
      <c r="E74" s="20">
        <v>96</v>
      </c>
      <c r="F74" s="20">
        <v>96</v>
      </c>
      <c r="G74" s="20">
        <v>257</v>
      </c>
      <c r="H74" s="20"/>
      <c r="I74" s="20"/>
      <c r="J74" s="20"/>
      <c r="K74" s="20"/>
      <c r="L74" s="20"/>
      <c r="M74" s="20"/>
      <c r="N74" s="20"/>
      <c r="O74" s="20"/>
    </row>
    <row r="75" spans="1:15" x14ac:dyDescent="0.3">
      <c r="B75">
        <v>4144</v>
      </c>
      <c r="C75" s="1" t="s">
        <v>65</v>
      </c>
      <c r="D75" s="20">
        <v>0</v>
      </c>
      <c r="E75" s="20">
        <v>0</v>
      </c>
      <c r="F75" s="20">
        <v>0</v>
      </c>
      <c r="G75" s="20">
        <v>672</v>
      </c>
      <c r="H75" s="20"/>
      <c r="I75" s="20"/>
      <c r="J75" s="20"/>
      <c r="K75" s="20"/>
      <c r="L75" s="20"/>
      <c r="M75" s="20"/>
      <c r="N75" s="20"/>
      <c r="O75" s="20"/>
    </row>
    <row r="76" spans="1:15" x14ac:dyDescent="0.3">
      <c r="B76" s="1">
        <v>4147</v>
      </c>
      <c r="C76" s="1" t="s">
        <v>66</v>
      </c>
      <c r="D76" s="20">
        <v>0</v>
      </c>
      <c r="E76" s="20">
        <v>0</v>
      </c>
      <c r="F76" s="20">
        <v>0</v>
      </c>
      <c r="G76" s="20">
        <v>0</v>
      </c>
      <c r="H76" s="20"/>
      <c r="I76" s="20"/>
      <c r="J76" s="20"/>
      <c r="K76" s="20"/>
      <c r="L76" s="20"/>
      <c r="M76" s="20"/>
      <c r="N76" s="20"/>
      <c r="O76" s="20"/>
    </row>
    <row r="77" spans="1:15" x14ac:dyDescent="0.3">
      <c r="B77" s="1">
        <v>4452</v>
      </c>
      <c r="C77" s="1" t="s">
        <v>59</v>
      </c>
      <c r="D77" s="20">
        <v>0</v>
      </c>
      <c r="E77" s="20">
        <v>0</v>
      </c>
      <c r="F77" s="20">
        <v>0</v>
      </c>
      <c r="G77" s="20">
        <v>0</v>
      </c>
      <c r="H77" s="20"/>
      <c r="I77" s="20"/>
      <c r="J77" s="20"/>
      <c r="K77" s="20"/>
      <c r="L77" s="20"/>
      <c r="M77" s="20"/>
      <c r="N77" s="20"/>
      <c r="O77" s="20"/>
    </row>
    <row r="78" spans="1:15" x14ac:dyDescent="0.3">
      <c r="B78" s="1">
        <v>4447</v>
      </c>
      <c r="C78" s="1" t="s">
        <v>57</v>
      </c>
      <c r="D78" s="24">
        <v>0</v>
      </c>
      <c r="E78" s="20">
        <v>0</v>
      </c>
      <c r="F78" s="20">
        <v>0</v>
      </c>
      <c r="G78" s="20">
        <v>0</v>
      </c>
      <c r="H78" s="22"/>
      <c r="I78" s="22"/>
      <c r="J78" s="22"/>
      <c r="K78" s="22"/>
      <c r="L78" s="22"/>
      <c r="M78" s="22"/>
      <c r="N78" s="22"/>
      <c r="O78" s="22"/>
    </row>
    <row r="79" spans="1:15" x14ac:dyDescent="0.3">
      <c r="B79" s="1">
        <v>4453</v>
      </c>
      <c r="C79" s="1" t="s">
        <v>60</v>
      </c>
      <c r="D79" s="20">
        <v>0</v>
      </c>
      <c r="E79" s="20">
        <v>0</v>
      </c>
      <c r="F79" s="20">
        <v>0</v>
      </c>
      <c r="G79" s="20">
        <v>0</v>
      </c>
      <c r="H79" s="20"/>
      <c r="I79" s="20"/>
      <c r="J79" s="20"/>
      <c r="K79" s="20"/>
      <c r="L79" s="20"/>
      <c r="M79" s="20"/>
      <c r="N79" s="20"/>
      <c r="O79" s="20"/>
    </row>
    <row r="80" spans="1:15" x14ac:dyDescent="0.3">
      <c r="B80" s="1">
        <v>4454</v>
      </c>
      <c r="C80" s="1" t="s">
        <v>125</v>
      </c>
      <c r="D80" s="20">
        <v>0</v>
      </c>
      <c r="E80" s="20">
        <v>0</v>
      </c>
      <c r="F80" s="20">
        <v>0</v>
      </c>
      <c r="G80" s="20">
        <v>0</v>
      </c>
      <c r="H80" s="20"/>
      <c r="I80" s="20"/>
      <c r="J80" s="20"/>
      <c r="K80" s="20"/>
      <c r="L80" s="20"/>
      <c r="M80" s="20"/>
      <c r="N80" s="20"/>
      <c r="O80" s="20"/>
    </row>
    <row r="81" spans="2:106" x14ac:dyDescent="0.3">
      <c r="B81" s="1">
        <v>4800</v>
      </c>
      <c r="C81" s="1" t="s">
        <v>84</v>
      </c>
      <c r="D81" s="20">
        <v>0</v>
      </c>
      <c r="E81" s="20">
        <v>0</v>
      </c>
      <c r="F81" s="20">
        <v>0</v>
      </c>
      <c r="G81" s="20">
        <v>0</v>
      </c>
      <c r="H81" s="20"/>
      <c r="I81" s="20"/>
      <c r="J81" s="20"/>
      <c r="K81" s="20"/>
      <c r="L81" s="20"/>
      <c r="M81" s="20"/>
      <c r="N81" s="20"/>
      <c r="O81" s="20"/>
    </row>
    <row r="82" spans="2:106" x14ac:dyDescent="0.3">
      <c r="B82" s="1">
        <v>4807</v>
      </c>
      <c r="C82" s="1" t="s">
        <v>85</v>
      </c>
      <c r="D82" s="20">
        <v>0</v>
      </c>
      <c r="E82" s="20">
        <v>0</v>
      </c>
      <c r="F82" s="20">
        <v>0</v>
      </c>
      <c r="G82" s="20">
        <v>0</v>
      </c>
      <c r="H82" s="20"/>
      <c r="I82" s="20"/>
      <c r="J82" s="20"/>
      <c r="K82" s="20"/>
      <c r="L82" s="20"/>
      <c r="M82" s="20"/>
      <c r="N82" s="20"/>
      <c r="O82" s="20"/>
    </row>
    <row r="83" spans="2:106" x14ac:dyDescent="0.3">
      <c r="B83" s="1">
        <v>4808</v>
      </c>
      <c r="C83" s="1" t="s">
        <v>86</v>
      </c>
      <c r="D83" s="20">
        <v>0</v>
      </c>
      <c r="E83" s="20">
        <v>2500</v>
      </c>
      <c r="F83" s="20">
        <v>6608</v>
      </c>
      <c r="G83" s="20">
        <v>8108</v>
      </c>
      <c r="H83" s="20"/>
      <c r="I83" s="20"/>
      <c r="J83" s="20"/>
      <c r="K83" s="20"/>
      <c r="L83" s="20"/>
      <c r="M83" s="20"/>
      <c r="N83" s="20"/>
      <c r="O83" s="195"/>
    </row>
    <row r="84" spans="2:106" x14ac:dyDescent="0.3">
      <c r="B84" s="1"/>
      <c r="C84" s="1"/>
      <c r="D84" s="24"/>
      <c r="E84" s="22"/>
      <c r="F84" s="25"/>
      <c r="G84" s="22"/>
      <c r="H84" s="22"/>
      <c r="I84" s="22"/>
      <c r="J84" s="22"/>
      <c r="K84" s="22"/>
      <c r="L84" s="22"/>
      <c r="M84" s="22"/>
      <c r="N84" s="22"/>
      <c r="O84" s="22"/>
    </row>
    <row r="85" spans="2:106" s="2" customFormat="1" x14ac:dyDescent="0.3">
      <c r="B85" s="2" t="s">
        <v>38</v>
      </c>
      <c r="C85" s="3" t="s">
        <v>125</v>
      </c>
      <c r="D85" s="23">
        <f>SUM(D72:D83)</f>
        <v>0</v>
      </c>
      <c r="E85" s="23">
        <f>SUM(E72:E83)</f>
        <v>2596</v>
      </c>
      <c r="F85" s="23">
        <f>SUM(F72:F83)</f>
        <v>6704</v>
      </c>
      <c r="G85" s="23">
        <f>SUM(G72:G83)</f>
        <v>9037</v>
      </c>
      <c r="H85" s="23">
        <f t="shared" ref="H85:O85" si="5">SUM(H81:H83)</f>
        <v>0</v>
      </c>
      <c r="I85" s="23">
        <f t="shared" si="5"/>
        <v>0</v>
      </c>
      <c r="J85" s="23">
        <f t="shared" si="5"/>
        <v>0</v>
      </c>
      <c r="K85" s="23">
        <f t="shared" si="5"/>
        <v>0</v>
      </c>
      <c r="L85" s="23">
        <f t="shared" si="5"/>
        <v>0</v>
      </c>
      <c r="M85" s="23">
        <f t="shared" si="5"/>
        <v>0</v>
      </c>
      <c r="N85" s="23">
        <f t="shared" si="5"/>
        <v>0</v>
      </c>
      <c r="O85" s="23">
        <f t="shared" si="5"/>
        <v>0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</row>
    <row r="86" spans="2:106" x14ac:dyDescent="0.3">
      <c r="C86" s="1"/>
      <c r="D86" s="27"/>
      <c r="E86" s="28"/>
      <c r="F86" s="29"/>
      <c r="G86" s="22"/>
      <c r="H86" s="22"/>
      <c r="I86" s="22"/>
      <c r="J86" s="22"/>
      <c r="K86" s="22"/>
      <c r="L86" s="22"/>
      <c r="M86" s="22"/>
      <c r="N86" s="22"/>
      <c r="O86" s="22"/>
    </row>
    <row r="87" spans="2:106" x14ac:dyDescent="0.3">
      <c r="B87" s="6">
        <v>301</v>
      </c>
      <c r="C87" s="8" t="s">
        <v>141</v>
      </c>
      <c r="D87" s="27"/>
      <c r="E87" s="28"/>
      <c r="F87" s="29"/>
      <c r="G87" s="22"/>
      <c r="H87" s="22"/>
      <c r="I87" s="22"/>
      <c r="J87" s="22"/>
      <c r="K87" s="22"/>
      <c r="L87" s="22"/>
      <c r="M87" s="22"/>
      <c r="N87" s="22"/>
      <c r="O87" s="22"/>
    </row>
    <row r="88" spans="2:106" x14ac:dyDescent="0.3">
      <c r="B88" s="1">
        <v>4303</v>
      </c>
      <c r="C88" s="1" t="s">
        <v>74</v>
      </c>
      <c r="D88" s="20">
        <v>-98</v>
      </c>
      <c r="E88" s="20">
        <v>5586</v>
      </c>
      <c r="F88" s="20">
        <v>5684</v>
      </c>
      <c r="G88" s="20">
        <v>5684</v>
      </c>
      <c r="H88" s="20"/>
      <c r="I88" s="20"/>
      <c r="J88" s="20"/>
      <c r="K88" s="20"/>
      <c r="L88" s="20"/>
      <c r="M88" s="20"/>
      <c r="N88" s="20"/>
      <c r="O88" s="20"/>
    </row>
    <row r="89" spans="2:106" s="2" customFormat="1" x14ac:dyDescent="0.3">
      <c r="B89" s="2" t="s">
        <v>38</v>
      </c>
      <c r="C89" s="3" t="s">
        <v>141</v>
      </c>
      <c r="D89" s="23">
        <f>SUM(D88:D88)</f>
        <v>-98</v>
      </c>
      <c r="E89" s="23">
        <f>SUM(E87:E88)</f>
        <v>5586</v>
      </c>
      <c r="F89" s="23">
        <f>SUM(F87:F88)</f>
        <v>5684</v>
      </c>
      <c r="G89" s="23">
        <f>SUM(G87:G88)</f>
        <v>5684</v>
      </c>
      <c r="H89" s="23">
        <f t="shared" ref="H89:O89" si="6">SUM(H85:H87)</f>
        <v>0</v>
      </c>
      <c r="I89" s="23">
        <f t="shared" si="6"/>
        <v>0</v>
      </c>
      <c r="J89" s="23">
        <f t="shared" si="6"/>
        <v>0</v>
      </c>
      <c r="K89" s="23">
        <f t="shared" si="6"/>
        <v>0</v>
      </c>
      <c r="L89" s="23">
        <f t="shared" si="6"/>
        <v>0</v>
      </c>
      <c r="M89" s="23">
        <f t="shared" si="6"/>
        <v>0</v>
      </c>
      <c r="N89" s="23">
        <f t="shared" si="6"/>
        <v>0</v>
      </c>
      <c r="O89" s="23">
        <f t="shared" si="6"/>
        <v>0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</row>
    <row r="90" spans="2:106" x14ac:dyDescent="0.3">
      <c r="C90" s="1"/>
      <c r="D90" s="27"/>
      <c r="E90" s="28"/>
      <c r="F90" s="29"/>
      <c r="G90" s="22"/>
      <c r="H90" s="22"/>
      <c r="I90" s="22"/>
      <c r="J90" s="22"/>
      <c r="K90" s="22"/>
      <c r="L90" s="22"/>
      <c r="M90" s="22"/>
      <c r="N90" s="22"/>
      <c r="O90" s="22"/>
    </row>
    <row r="91" spans="2:106" x14ac:dyDescent="0.3">
      <c r="B91" s="6">
        <v>104</v>
      </c>
      <c r="C91" s="8" t="s">
        <v>151</v>
      </c>
      <c r="D91" s="27"/>
      <c r="E91" s="28"/>
      <c r="F91" s="29"/>
      <c r="G91" s="22"/>
      <c r="H91" s="22"/>
      <c r="I91" s="22"/>
      <c r="J91" s="22"/>
      <c r="K91" s="22"/>
      <c r="L91" s="22"/>
      <c r="M91" s="22"/>
      <c r="N91" s="22"/>
      <c r="O91" s="22"/>
    </row>
    <row r="92" spans="2:106" x14ac:dyDescent="0.3">
      <c r="B92">
        <v>4144</v>
      </c>
      <c r="C92" s="1" t="s">
        <v>65</v>
      </c>
      <c r="D92" s="27">
        <v>-706</v>
      </c>
      <c r="E92" s="28">
        <v>0</v>
      </c>
      <c r="F92" s="28">
        <v>0</v>
      </c>
      <c r="G92" s="28">
        <v>0</v>
      </c>
      <c r="H92" s="22"/>
      <c r="I92" s="22"/>
      <c r="J92" s="22"/>
      <c r="K92" s="22"/>
      <c r="L92" s="22"/>
      <c r="M92" s="22"/>
      <c r="N92" s="22"/>
      <c r="O92" s="22"/>
    </row>
    <row r="93" spans="2:106" s="2" customFormat="1" x14ac:dyDescent="0.3">
      <c r="B93" s="2" t="s">
        <v>38</v>
      </c>
      <c r="C93" s="3" t="s">
        <v>141</v>
      </c>
      <c r="D93" s="23">
        <f>SUM(D92:D92)</f>
        <v>-706</v>
      </c>
      <c r="E93" s="23">
        <f>SUM(E90:E92)</f>
        <v>0</v>
      </c>
      <c r="F93" s="23">
        <f>SUM(F90:F92)</f>
        <v>0</v>
      </c>
      <c r="G93" s="23">
        <f>SUM(G90:G92)</f>
        <v>0</v>
      </c>
      <c r="H93" s="23">
        <f t="shared" ref="H93:O93" si="7">SUM(H88:H90)</f>
        <v>0</v>
      </c>
      <c r="I93" s="23">
        <f t="shared" si="7"/>
        <v>0</v>
      </c>
      <c r="J93" s="23">
        <f t="shared" si="7"/>
        <v>0</v>
      </c>
      <c r="K93" s="23">
        <f t="shared" si="7"/>
        <v>0</v>
      </c>
      <c r="L93" s="23">
        <f t="shared" si="7"/>
        <v>0</v>
      </c>
      <c r="M93" s="23">
        <f t="shared" si="7"/>
        <v>0</v>
      </c>
      <c r="N93" s="23">
        <f t="shared" si="7"/>
        <v>0</v>
      </c>
      <c r="O93" s="23">
        <f t="shared" si="7"/>
        <v>0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</row>
    <row r="94" spans="2:106" x14ac:dyDescent="0.3">
      <c r="C94" t="s">
        <v>87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2:106" x14ac:dyDescent="0.3">
      <c r="C95" t="s">
        <v>111</v>
      </c>
      <c r="D95" s="22">
        <f t="shared" ref="D95:O95" si="8">+D21</f>
        <v>84970.13</v>
      </c>
      <c r="E95" s="22">
        <f t="shared" si="8"/>
        <v>115353.13</v>
      </c>
      <c r="F95" s="22">
        <f t="shared" si="8"/>
        <v>120289.5</v>
      </c>
      <c r="G95" s="22">
        <f t="shared" si="8"/>
        <v>124089.5</v>
      </c>
      <c r="H95" s="22">
        <f t="shared" si="8"/>
        <v>0</v>
      </c>
      <c r="I95" s="22">
        <f t="shared" si="8"/>
        <v>0</v>
      </c>
      <c r="J95" s="22">
        <f t="shared" si="8"/>
        <v>0</v>
      </c>
      <c r="K95" s="22">
        <f t="shared" si="8"/>
        <v>0</v>
      </c>
      <c r="L95" s="22">
        <f t="shared" si="8"/>
        <v>0</v>
      </c>
      <c r="M95" s="22">
        <f t="shared" si="8"/>
        <v>0</v>
      </c>
      <c r="N95" s="22">
        <f t="shared" si="8"/>
        <v>0</v>
      </c>
      <c r="O95" s="22">
        <f t="shared" si="8"/>
        <v>0</v>
      </c>
    </row>
    <row r="96" spans="2:106" x14ac:dyDescent="0.3">
      <c r="C96" t="s">
        <v>88</v>
      </c>
      <c r="D96" s="22">
        <f>+D43+D63+D70+D85+D89+D93</f>
        <v>20789.64</v>
      </c>
      <c r="E96" s="22">
        <f>+E43+E63+E70+E85+E89+E93</f>
        <v>42175.380000000005</v>
      </c>
      <c r="F96" s="22">
        <f>+F43+F63+F70+F85+F89+F93</f>
        <v>59749.32</v>
      </c>
      <c r="G96" s="22">
        <f>+G43+G63+G70+G85+G89+G93</f>
        <v>133333.32</v>
      </c>
      <c r="H96" s="22">
        <f t="shared" ref="H96:O96" si="9">+H43+H63+H70+H85</f>
        <v>0</v>
      </c>
      <c r="I96" s="22">
        <f t="shared" si="9"/>
        <v>0</v>
      </c>
      <c r="J96" s="22">
        <f t="shared" si="9"/>
        <v>0</v>
      </c>
      <c r="K96" s="22">
        <f t="shared" si="9"/>
        <v>0</v>
      </c>
      <c r="L96" s="22">
        <f t="shared" si="9"/>
        <v>0</v>
      </c>
      <c r="M96" s="22">
        <f t="shared" si="9"/>
        <v>0</v>
      </c>
      <c r="N96" s="22">
        <f t="shared" si="9"/>
        <v>0</v>
      </c>
      <c r="O96" s="22">
        <f t="shared" si="9"/>
        <v>0</v>
      </c>
    </row>
    <row r="97" spans="2:15" x14ac:dyDescent="0.3"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pans="2:15" x14ac:dyDescent="0.3">
      <c r="C98" t="s">
        <v>112</v>
      </c>
      <c r="D98" s="22">
        <f>+D95-D96</f>
        <v>64180.490000000005</v>
      </c>
      <c r="E98" s="22">
        <f t="shared" ref="E98:N98" si="10">+E95-E96</f>
        <v>73177.75</v>
      </c>
      <c r="F98" s="22">
        <f t="shared" si="10"/>
        <v>60540.18</v>
      </c>
      <c r="G98" s="22">
        <f t="shared" si="10"/>
        <v>-9243.820000000007</v>
      </c>
      <c r="H98" s="22">
        <f t="shared" si="10"/>
        <v>0</v>
      </c>
      <c r="I98" s="22">
        <f t="shared" si="10"/>
        <v>0</v>
      </c>
      <c r="J98" s="22">
        <f t="shared" si="10"/>
        <v>0</v>
      </c>
      <c r="K98" s="22">
        <f t="shared" si="10"/>
        <v>0</v>
      </c>
      <c r="L98" s="22">
        <f t="shared" si="10"/>
        <v>0</v>
      </c>
      <c r="M98" s="22">
        <f t="shared" si="10"/>
        <v>0</v>
      </c>
      <c r="N98" s="22">
        <f t="shared" si="10"/>
        <v>0</v>
      </c>
      <c r="O98" s="22">
        <f t="shared" ref="O98" si="11">+O95-O96</f>
        <v>0</v>
      </c>
    </row>
    <row r="99" spans="2:15" x14ac:dyDescent="0.3"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2:15" x14ac:dyDescent="0.3">
      <c r="B100" s="15"/>
      <c r="C100" s="15" t="s">
        <v>113</v>
      </c>
      <c r="D100" s="15">
        <v>64180</v>
      </c>
      <c r="E100" s="15">
        <v>73178</v>
      </c>
      <c r="F100" s="15">
        <v>60542</v>
      </c>
      <c r="G100" s="15">
        <v>-9243</v>
      </c>
      <c r="H100" s="15"/>
      <c r="I100" s="15"/>
      <c r="J100" s="15"/>
      <c r="K100" s="15"/>
      <c r="L100" s="15"/>
      <c r="M100" s="15"/>
      <c r="N100" s="15"/>
      <c r="O100" s="15"/>
    </row>
    <row r="101" spans="2:15" x14ac:dyDescent="0.3">
      <c r="B101" s="15"/>
      <c r="C101" s="15" t="s">
        <v>107</v>
      </c>
      <c r="D101" s="30">
        <f t="shared" ref="D101:O101" si="12">+D98-D100</f>
        <v>0.49000000000523869</v>
      </c>
      <c r="E101" s="30">
        <f t="shared" si="12"/>
        <v>-0.25</v>
      </c>
      <c r="F101" s="30">
        <f t="shared" si="12"/>
        <v>-1.819999999999709</v>
      </c>
      <c r="G101" s="30">
        <f t="shared" si="12"/>
        <v>-0.82000000000698492</v>
      </c>
      <c r="H101" s="30">
        <f t="shared" si="12"/>
        <v>0</v>
      </c>
      <c r="I101" s="30">
        <f t="shared" si="12"/>
        <v>0</v>
      </c>
      <c r="J101" s="30">
        <f t="shared" si="12"/>
        <v>0</v>
      </c>
      <c r="K101" s="30">
        <f t="shared" si="12"/>
        <v>0</v>
      </c>
      <c r="L101" s="30">
        <f t="shared" si="12"/>
        <v>0</v>
      </c>
      <c r="M101" s="30">
        <f t="shared" si="12"/>
        <v>0</v>
      </c>
      <c r="N101" s="30">
        <f t="shared" si="12"/>
        <v>0</v>
      </c>
      <c r="O101" s="30">
        <f t="shared" si="12"/>
        <v>0</v>
      </c>
    </row>
    <row r="102" spans="2:15" x14ac:dyDescent="0.3">
      <c r="D102" s="30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2:15" x14ac:dyDescent="0.3">
      <c r="D103" s="31" t="s">
        <v>114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2:15" x14ac:dyDescent="0.3">
      <c r="D104" s="31" t="s">
        <v>115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2:15" x14ac:dyDescent="0.3"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2:15" x14ac:dyDescent="0.3">
      <c r="C106" t="s">
        <v>116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2:15" x14ac:dyDescent="0.3"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2:15" x14ac:dyDescent="0.3">
      <c r="C108" t="s">
        <v>111</v>
      </c>
      <c r="D108" s="22">
        <f>D95</f>
        <v>84970.13</v>
      </c>
      <c r="E108" s="22">
        <f t="shared" ref="E108:O108" si="13">E95</f>
        <v>115353.13</v>
      </c>
      <c r="F108" s="22">
        <f t="shared" si="13"/>
        <v>120289.5</v>
      </c>
      <c r="G108" s="22">
        <f t="shared" si="13"/>
        <v>124089.5</v>
      </c>
      <c r="H108" s="22">
        <f t="shared" si="13"/>
        <v>0</v>
      </c>
      <c r="I108" s="22">
        <f t="shared" si="13"/>
        <v>0</v>
      </c>
      <c r="J108" s="22">
        <f t="shared" si="13"/>
        <v>0</v>
      </c>
      <c r="K108" s="22">
        <f t="shared" si="13"/>
        <v>0</v>
      </c>
      <c r="L108" s="22">
        <f t="shared" si="13"/>
        <v>0</v>
      </c>
      <c r="M108" s="22">
        <f t="shared" si="13"/>
        <v>0</v>
      </c>
      <c r="N108" s="22">
        <f t="shared" si="13"/>
        <v>0</v>
      </c>
      <c r="O108" s="22">
        <f t="shared" si="13"/>
        <v>0</v>
      </c>
    </row>
    <row r="109" spans="2:15" x14ac:dyDescent="0.3">
      <c r="C109" t="s">
        <v>117</v>
      </c>
      <c r="D109" s="22">
        <f t="shared" ref="D109:O109" si="14">D11</f>
        <v>0</v>
      </c>
      <c r="E109" s="22">
        <f t="shared" si="14"/>
        <v>27335</v>
      </c>
      <c r="F109" s="22">
        <f t="shared" si="14"/>
        <v>27335</v>
      </c>
      <c r="G109" s="22">
        <f t="shared" si="14"/>
        <v>27335</v>
      </c>
      <c r="H109" s="22">
        <f t="shared" si="14"/>
        <v>0</v>
      </c>
      <c r="I109" s="22">
        <f t="shared" si="14"/>
        <v>0</v>
      </c>
      <c r="J109" s="22">
        <f t="shared" si="14"/>
        <v>0</v>
      </c>
      <c r="K109" s="22">
        <f t="shared" si="14"/>
        <v>0</v>
      </c>
      <c r="L109" s="22">
        <f t="shared" si="14"/>
        <v>0</v>
      </c>
      <c r="M109" s="22">
        <f t="shared" si="14"/>
        <v>0</v>
      </c>
      <c r="N109" s="22">
        <f t="shared" si="14"/>
        <v>0</v>
      </c>
      <c r="O109" s="22">
        <f t="shared" si="14"/>
        <v>0</v>
      </c>
    </row>
    <row r="110" spans="2:15" x14ac:dyDescent="0.3">
      <c r="C110" t="s">
        <v>118</v>
      </c>
      <c r="D110" s="22">
        <f>D108-D109</f>
        <v>84970.13</v>
      </c>
      <c r="E110" s="22">
        <f t="shared" ref="E110:O110" si="15">E108-E109</f>
        <v>88018.13</v>
      </c>
      <c r="F110" s="22">
        <f t="shared" si="15"/>
        <v>92954.5</v>
      </c>
      <c r="G110" s="22">
        <f t="shared" si="15"/>
        <v>96754.5</v>
      </c>
      <c r="H110" s="22">
        <f t="shared" si="15"/>
        <v>0</v>
      </c>
      <c r="I110" s="22">
        <f t="shared" si="15"/>
        <v>0</v>
      </c>
      <c r="J110" s="22">
        <f t="shared" si="15"/>
        <v>0</v>
      </c>
      <c r="K110" s="22">
        <f t="shared" si="15"/>
        <v>0</v>
      </c>
      <c r="L110" s="22">
        <f t="shared" si="15"/>
        <v>0</v>
      </c>
      <c r="M110" s="22">
        <f t="shared" si="15"/>
        <v>0</v>
      </c>
      <c r="N110" s="22">
        <f t="shared" si="15"/>
        <v>0</v>
      </c>
      <c r="O110" s="22">
        <f t="shared" si="15"/>
        <v>0</v>
      </c>
    </row>
    <row r="111" spans="2:15" x14ac:dyDescent="0.3"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2:15" x14ac:dyDescent="0.3">
      <c r="C112" t="s">
        <v>88</v>
      </c>
      <c r="D112" s="22">
        <f>D96</f>
        <v>20789.64</v>
      </c>
      <c r="E112" s="22">
        <f t="shared" ref="E112:O112" si="16">E96</f>
        <v>42175.380000000005</v>
      </c>
      <c r="F112" s="22">
        <f t="shared" si="16"/>
        <v>59749.32</v>
      </c>
      <c r="G112" s="22">
        <f t="shared" si="16"/>
        <v>133333.32</v>
      </c>
      <c r="H112" s="22">
        <f t="shared" si="16"/>
        <v>0</v>
      </c>
      <c r="I112" s="22">
        <f t="shared" si="16"/>
        <v>0</v>
      </c>
      <c r="J112" s="22">
        <f t="shared" si="16"/>
        <v>0</v>
      </c>
      <c r="K112" s="22">
        <f t="shared" si="16"/>
        <v>0</v>
      </c>
      <c r="L112" s="22">
        <f t="shared" si="16"/>
        <v>0</v>
      </c>
      <c r="M112" s="22">
        <f t="shared" si="16"/>
        <v>0</v>
      </c>
      <c r="N112" s="22">
        <f t="shared" si="16"/>
        <v>0</v>
      </c>
      <c r="O112" s="22">
        <f t="shared" si="16"/>
        <v>0</v>
      </c>
    </row>
    <row r="113" spans="3:15" x14ac:dyDescent="0.3">
      <c r="C113" t="s">
        <v>119</v>
      </c>
      <c r="D113" s="22">
        <f t="shared" ref="D113:O113" si="17">D61+D49+D53+D55+D83</f>
        <v>0</v>
      </c>
      <c r="E113" s="22">
        <f t="shared" si="17"/>
        <v>2532</v>
      </c>
      <c r="F113" s="22">
        <f t="shared" si="17"/>
        <v>7284</v>
      </c>
      <c r="G113" s="22">
        <f t="shared" si="17"/>
        <v>56419</v>
      </c>
      <c r="H113" s="22">
        <f t="shared" si="17"/>
        <v>0</v>
      </c>
      <c r="I113" s="22">
        <f t="shared" si="17"/>
        <v>0</v>
      </c>
      <c r="J113" s="22">
        <f t="shared" si="17"/>
        <v>0</v>
      </c>
      <c r="K113" s="22">
        <f t="shared" si="17"/>
        <v>0</v>
      </c>
      <c r="L113" s="22">
        <f t="shared" si="17"/>
        <v>0</v>
      </c>
      <c r="M113" s="22">
        <f t="shared" si="17"/>
        <v>0</v>
      </c>
      <c r="N113" s="22">
        <f t="shared" si="17"/>
        <v>0</v>
      </c>
      <c r="O113" s="22">
        <f t="shared" si="17"/>
        <v>0</v>
      </c>
    </row>
    <row r="114" spans="3:15" x14ac:dyDescent="0.3">
      <c r="C114" t="s">
        <v>120</v>
      </c>
      <c r="D114" s="22">
        <f>D112-D113</f>
        <v>20789.64</v>
      </c>
      <c r="E114" s="22">
        <f t="shared" ref="E114:O114" si="18">E112-E113</f>
        <v>39643.380000000005</v>
      </c>
      <c r="F114" s="22">
        <f t="shared" si="18"/>
        <v>52465.32</v>
      </c>
      <c r="G114" s="22">
        <f t="shared" si="18"/>
        <v>76914.320000000007</v>
      </c>
      <c r="H114" s="22">
        <f t="shared" si="18"/>
        <v>0</v>
      </c>
      <c r="I114" s="22">
        <f t="shared" si="18"/>
        <v>0</v>
      </c>
      <c r="J114" s="22">
        <f t="shared" si="18"/>
        <v>0</v>
      </c>
      <c r="K114" s="22">
        <f t="shared" si="18"/>
        <v>0</v>
      </c>
      <c r="L114" s="22">
        <f t="shared" si="18"/>
        <v>0</v>
      </c>
      <c r="M114" s="22">
        <f t="shared" si="18"/>
        <v>0</v>
      </c>
      <c r="N114" s="22">
        <f t="shared" si="18"/>
        <v>0</v>
      </c>
      <c r="O114" s="22">
        <f t="shared" si="18"/>
        <v>0</v>
      </c>
    </row>
    <row r="115" spans="3:15" x14ac:dyDescent="0.3"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3:15" x14ac:dyDescent="0.3">
      <c r="C116" t="s">
        <v>121</v>
      </c>
      <c r="D116" s="22">
        <f>D110-D114</f>
        <v>64180.490000000005</v>
      </c>
      <c r="E116" s="22">
        <f t="shared" ref="E116:O116" si="19">E110-E114</f>
        <v>48374.75</v>
      </c>
      <c r="F116" s="22">
        <f t="shared" si="19"/>
        <v>40489.18</v>
      </c>
      <c r="G116" s="22">
        <f t="shared" si="19"/>
        <v>19840.179999999993</v>
      </c>
      <c r="H116" s="22">
        <f t="shared" si="19"/>
        <v>0</v>
      </c>
      <c r="I116" s="22">
        <f t="shared" si="19"/>
        <v>0</v>
      </c>
      <c r="J116" s="22">
        <f t="shared" si="19"/>
        <v>0</v>
      </c>
      <c r="K116" s="22">
        <f t="shared" si="19"/>
        <v>0</v>
      </c>
      <c r="L116" s="22">
        <f t="shared" si="19"/>
        <v>0</v>
      </c>
      <c r="M116" s="22">
        <f t="shared" si="19"/>
        <v>0</v>
      </c>
      <c r="N116" s="22">
        <f t="shared" si="19"/>
        <v>0</v>
      </c>
      <c r="O116" s="22">
        <f t="shared" si="19"/>
        <v>0</v>
      </c>
    </row>
    <row r="117" spans="3:15" x14ac:dyDescent="0.3">
      <c r="C117" t="s">
        <v>122</v>
      </c>
      <c r="D117" s="22">
        <f>D109-D113</f>
        <v>0</v>
      </c>
      <c r="E117" s="22">
        <f t="shared" ref="E117:O117" si="20">E109-E113</f>
        <v>24803</v>
      </c>
      <c r="F117" s="22">
        <f t="shared" si="20"/>
        <v>20051</v>
      </c>
      <c r="G117" s="22">
        <f t="shared" si="20"/>
        <v>-29084</v>
      </c>
      <c r="H117" s="22">
        <f t="shared" si="20"/>
        <v>0</v>
      </c>
      <c r="I117" s="22">
        <f t="shared" si="20"/>
        <v>0</v>
      </c>
      <c r="J117" s="22">
        <f t="shared" si="20"/>
        <v>0</v>
      </c>
      <c r="K117" s="22">
        <f t="shared" si="20"/>
        <v>0</v>
      </c>
      <c r="L117" s="22">
        <f t="shared" si="20"/>
        <v>0</v>
      </c>
      <c r="M117" s="22">
        <f t="shared" si="20"/>
        <v>0</v>
      </c>
      <c r="N117" s="22">
        <f t="shared" si="20"/>
        <v>0</v>
      </c>
      <c r="O117" s="22">
        <f t="shared" si="20"/>
        <v>0</v>
      </c>
    </row>
    <row r="118" spans="3:15" x14ac:dyDescent="0.3"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3:15" x14ac:dyDescent="0.3"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3:15" x14ac:dyDescent="0.3"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3:15" x14ac:dyDescent="0.3"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3:15" x14ac:dyDescent="0.3"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3:15" x14ac:dyDescent="0.3"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</sheetData>
  <phoneticPr fontId="6" type="noConversion"/>
  <pageMargins left="0.75000000000000011" right="0.75000000000000011" top="1" bottom="1" header="0.5" footer="0.5"/>
  <pageSetup paperSize="9" scale="64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8" ma:contentTypeDescription="Create a new document." ma:contentTypeScope="" ma:versionID="6fbb9268c7b1cfb99a195de870e36d9e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e4b782ec3d184b11ccf47c2e71e1516f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91A12D-3A30-4251-91B9-0837D398FC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ddb142-86c1-463f-9a12-a992385bda94"/>
    <ds:schemaRef ds:uri="e0ea50aa-9a19-4cb4-ba41-575973501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83E43-265F-487D-B811-C96A5C6ADC07}">
  <ds:schemaRefs>
    <ds:schemaRef ds:uri="http://schemas.microsoft.com/office/2006/metadata/properties"/>
    <ds:schemaRef ds:uri="http://schemas.microsoft.com/office/infopath/2007/PartnerControls"/>
    <ds:schemaRef ds:uri="e0ea50aa-9a19-4cb4-ba41-57597350199e"/>
    <ds:schemaRef ds:uri="13ddb142-86c1-463f-9a12-a992385bda94"/>
  </ds:schemaRefs>
</ds:datastoreItem>
</file>

<file path=customXml/itemProps3.xml><?xml version="1.0" encoding="utf-8"?>
<ds:datastoreItem xmlns:ds="http://schemas.openxmlformats.org/officeDocument/2006/customXml" ds:itemID="{77880685-723A-4301-894C-DB869A08D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I&amp;E</vt:lpstr>
      <vt:lpstr>CUM TB ENTRY</vt:lpstr>
      <vt:lpstr>'CUM TB ENTRY'!Print_Area</vt:lpstr>
      <vt:lpstr>'MONTHLY I&amp;E'!Print_Area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Clerk</dc:creator>
  <cp:keywords/>
  <dc:description/>
  <cp:lastModifiedBy>Danielle Davis</cp:lastModifiedBy>
  <cp:revision/>
  <dcterms:created xsi:type="dcterms:W3CDTF">2018-07-31T15:53:58Z</dcterms:created>
  <dcterms:modified xsi:type="dcterms:W3CDTF">2025-08-21T12:07:03Z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