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ACCOUNTS/2024-2025/2025-03-31/"/>
    </mc:Choice>
  </mc:AlternateContent>
  <xr:revisionPtr revIDLastSave="326" documentId="8_{18791277-6EB9-45E9-B9CF-7257983CCC70}" xr6:coauthVersionLast="47" xr6:coauthVersionMax="47" xr10:uidLastSave="{3765E5E4-77CF-4A95-A9D2-026CE6306996}"/>
  <bookViews>
    <workbookView xWindow="-28920" yWindow="-120" windowWidth="29040" windowHeight="15720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ENTRY'!$B$2:$O$98</definedName>
    <definedName name="_xlnm.Print_Area" localSheetId="0">'MONTHLY I&amp;E'!$B$2:$U$123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7" i="2" l="1"/>
  <c r="P96" i="2"/>
  <c r="O87" i="2"/>
  <c r="O86" i="2"/>
  <c r="O85" i="2"/>
  <c r="O80" i="2"/>
  <c r="O79" i="2"/>
  <c r="O78" i="2"/>
  <c r="O76" i="2"/>
  <c r="O82" i="2" s="1"/>
  <c r="O71" i="2"/>
  <c r="O70" i="2"/>
  <c r="O69" i="2"/>
  <c r="O68" i="2"/>
  <c r="O67" i="2"/>
  <c r="O66" i="2"/>
  <c r="O65" i="2"/>
  <c r="O64" i="2"/>
  <c r="O63" i="2"/>
  <c r="O62" i="2"/>
  <c r="O61" i="2"/>
  <c r="O60" i="2"/>
  <c r="O73" i="2" s="1"/>
  <c r="O55" i="2"/>
  <c r="O54" i="2"/>
  <c r="O53" i="2"/>
  <c r="O52" i="2"/>
  <c r="O51" i="2"/>
  <c r="O57" i="2" s="1"/>
  <c r="N55" i="2"/>
  <c r="N54" i="2"/>
  <c r="N53" i="2"/>
  <c r="N52" i="2"/>
  <c r="N51" i="2"/>
  <c r="N57" i="2" s="1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1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N89" i="2"/>
  <c r="N82" i="2"/>
  <c r="N73" i="2"/>
  <c r="N48" i="2"/>
  <c r="N21" i="2"/>
  <c r="O89" i="2" l="1"/>
  <c r="O48" i="2"/>
  <c r="N93" i="2"/>
  <c r="N92" i="2"/>
  <c r="N87" i="2"/>
  <c r="N86" i="2"/>
  <c r="N85" i="2"/>
  <c r="N80" i="2"/>
  <c r="N79" i="2"/>
  <c r="N78" i="2"/>
  <c r="N77" i="2"/>
  <c r="N76" i="2"/>
  <c r="N71" i="2"/>
  <c r="N70" i="2"/>
  <c r="N69" i="2"/>
  <c r="N68" i="2"/>
  <c r="N67" i="2"/>
  <c r="N66" i="2"/>
  <c r="N65" i="2"/>
  <c r="N64" i="2"/>
  <c r="N63" i="2"/>
  <c r="N62" i="2"/>
  <c r="N61" i="2"/>
  <c r="N60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M45" i="2"/>
  <c r="P45" i="2" s="1"/>
  <c r="M87" i="2"/>
  <c r="M86" i="2"/>
  <c r="M85" i="2"/>
  <c r="M80" i="2"/>
  <c r="M79" i="2"/>
  <c r="M78" i="2"/>
  <c r="M77" i="2"/>
  <c r="M76" i="2"/>
  <c r="M71" i="2"/>
  <c r="M70" i="2"/>
  <c r="M69" i="2"/>
  <c r="M68" i="2"/>
  <c r="M67" i="2"/>
  <c r="M66" i="2"/>
  <c r="M65" i="2"/>
  <c r="M64" i="2"/>
  <c r="M63" i="2"/>
  <c r="M62" i="2"/>
  <c r="M61" i="2"/>
  <c r="M60" i="2"/>
  <c r="M55" i="2"/>
  <c r="M54" i="2"/>
  <c r="M53" i="2"/>
  <c r="M52" i="2"/>
  <c r="M51" i="2"/>
  <c r="M46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L87" i="2"/>
  <c r="L86" i="2"/>
  <c r="L85" i="2"/>
  <c r="L80" i="2"/>
  <c r="L79" i="2"/>
  <c r="L78" i="2"/>
  <c r="L77" i="2"/>
  <c r="L76" i="2"/>
  <c r="L71" i="2"/>
  <c r="L70" i="2"/>
  <c r="L69" i="2"/>
  <c r="L68" i="2"/>
  <c r="L67" i="2"/>
  <c r="L66" i="2"/>
  <c r="L65" i="2"/>
  <c r="L64" i="2"/>
  <c r="L63" i="2"/>
  <c r="L62" i="2"/>
  <c r="L61" i="2"/>
  <c r="L60" i="2"/>
  <c r="L55" i="2"/>
  <c r="L54" i="2"/>
  <c r="L53" i="2"/>
  <c r="L52" i="2"/>
  <c r="L51" i="2"/>
  <c r="L46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87" i="2"/>
  <c r="K86" i="2"/>
  <c r="K85" i="2"/>
  <c r="K80" i="2"/>
  <c r="K79" i="2"/>
  <c r="K78" i="2"/>
  <c r="K77" i="2"/>
  <c r="K76" i="2"/>
  <c r="K71" i="2"/>
  <c r="K70" i="2"/>
  <c r="K69" i="2"/>
  <c r="K68" i="2"/>
  <c r="K67" i="2"/>
  <c r="K66" i="2"/>
  <c r="K65" i="2"/>
  <c r="K64" i="2"/>
  <c r="K63" i="2"/>
  <c r="K62" i="2"/>
  <c r="K61" i="2"/>
  <c r="K60" i="2"/>
  <c r="K55" i="2"/>
  <c r="K54" i="2"/>
  <c r="K53" i="2"/>
  <c r="K52" i="2"/>
  <c r="K51" i="2"/>
  <c r="K46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J87" i="2"/>
  <c r="J86" i="2"/>
  <c r="J85" i="2"/>
  <c r="J80" i="2"/>
  <c r="J79" i="2"/>
  <c r="J78" i="2"/>
  <c r="J77" i="2"/>
  <c r="J76" i="2"/>
  <c r="J71" i="2"/>
  <c r="J70" i="2"/>
  <c r="J69" i="2"/>
  <c r="J68" i="2"/>
  <c r="J67" i="2"/>
  <c r="J66" i="2"/>
  <c r="J65" i="2"/>
  <c r="J64" i="2"/>
  <c r="J63" i="2"/>
  <c r="J62" i="2"/>
  <c r="J61" i="2"/>
  <c r="J60" i="2"/>
  <c r="J55" i="2"/>
  <c r="J54" i="2"/>
  <c r="J53" i="2"/>
  <c r="J52" i="2"/>
  <c r="J51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K73" i="2" l="1"/>
  <c r="L89" i="2"/>
  <c r="J89" i="2"/>
  <c r="J48" i="2"/>
  <c r="L73" i="2"/>
  <c r="L82" i="2"/>
  <c r="M89" i="2"/>
  <c r="K57" i="2"/>
  <c r="L21" i="2"/>
  <c r="L92" i="2" s="1"/>
  <c r="J73" i="2"/>
  <c r="J82" i="2"/>
  <c r="K48" i="2"/>
  <c r="M73" i="2"/>
  <c r="M82" i="2"/>
  <c r="K21" i="2"/>
  <c r="K92" i="2" s="1"/>
  <c r="L57" i="2"/>
  <c r="J21" i="2"/>
  <c r="J92" i="2" s="1"/>
  <c r="L48" i="2"/>
  <c r="M21" i="2"/>
  <c r="M92" i="2" s="1"/>
  <c r="M57" i="2"/>
  <c r="K82" i="2"/>
  <c r="K89" i="2"/>
  <c r="M48" i="2"/>
  <c r="J57" i="2"/>
  <c r="I87" i="2"/>
  <c r="I86" i="2"/>
  <c r="I85" i="2"/>
  <c r="I80" i="2"/>
  <c r="I79" i="2"/>
  <c r="I78" i="2"/>
  <c r="I77" i="2"/>
  <c r="I76" i="2"/>
  <c r="I71" i="2"/>
  <c r="I70" i="2"/>
  <c r="I69" i="2"/>
  <c r="I68" i="2"/>
  <c r="I67" i="2"/>
  <c r="I66" i="2"/>
  <c r="I65" i="2"/>
  <c r="I64" i="2"/>
  <c r="I63" i="2"/>
  <c r="I62" i="2"/>
  <c r="I61" i="2"/>
  <c r="I60" i="2"/>
  <c r="I55" i="2"/>
  <c r="I54" i="2"/>
  <c r="I53" i="2"/>
  <c r="I52" i="2"/>
  <c r="I51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87" i="2"/>
  <c r="H86" i="2"/>
  <c r="H85" i="2"/>
  <c r="H80" i="2"/>
  <c r="H79" i="2"/>
  <c r="H78" i="2"/>
  <c r="H77" i="2"/>
  <c r="H76" i="2"/>
  <c r="H71" i="2"/>
  <c r="H70" i="2"/>
  <c r="H69" i="2"/>
  <c r="H68" i="2"/>
  <c r="H67" i="2"/>
  <c r="H66" i="2"/>
  <c r="H65" i="2"/>
  <c r="H64" i="2"/>
  <c r="H63" i="2"/>
  <c r="H62" i="2"/>
  <c r="H61" i="2"/>
  <c r="H60" i="2"/>
  <c r="H55" i="2"/>
  <c r="H54" i="2"/>
  <c r="H53" i="2"/>
  <c r="H52" i="2"/>
  <c r="H51" i="2"/>
  <c r="H46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7" i="2" l="1"/>
  <c r="L93" i="2"/>
  <c r="L94" i="2" s="1"/>
  <c r="J93" i="2"/>
  <c r="J94" i="2" s="1"/>
  <c r="I89" i="2"/>
  <c r="K93" i="2"/>
  <c r="K94" i="2" s="1"/>
  <c r="H73" i="2"/>
  <c r="H89" i="2"/>
  <c r="I48" i="2"/>
  <c r="I73" i="2"/>
  <c r="I57" i="2"/>
  <c r="H21" i="2"/>
  <c r="H92" i="2" s="1"/>
  <c r="M93" i="2"/>
  <c r="H82" i="2"/>
  <c r="I82" i="2"/>
  <c r="I21" i="2"/>
  <c r="I92" i="2" s="1"/>
  <c r="H48" i="2"/>
  <c r="G87" i="2"/>
  <c r="G86" i="2"/>
  <c r="G85" i="2"/>
  <c r="G80" i="2"/>
  <c r="G79" i="2"/>
  <c r="G78" i="2"/>
  <c r="G77" i="2"/>
  <c r="G76" i="2"/>
  <c r="G71" i="2"/>
  <c r="G70" i="2"/>
  <c r="G69" i="2"/>
  <c r="G68" i="2"/>
  <c r="G67" i="2"/>
  <c r="G66" i="2"/>
  <c r="G65" i="2"/>
  <c r="G64" i="2"/>
  <c r="G63" i="2"/>
  <c r="G62" i="2"/>
  <c r="G61" i="2"/>
  <c r="G60" i="2"/>
  <c r="G55" i="2"/>
  <c r="G54" i="2"/>
  <c r="G53" i="2"/>
  <c r="G52" i="2"/>
  <c r="G51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87" i="2"/>
  <c r="F86" i="2"/>
  <c r="F85" i="2"/>
  <c r="F80" i="2"/>
  <c r="F79" i="2"/>
  <c r="F78" i="2"/>
  <c r="F77" i="2"/>
  <c r="F76" i="2"/>
  <c r="F71" i="2"/>
  <c r="F70" i="2"/>
  <c r="F69" i="2"/>
  <c r="F68" i="2"/>
  <c r="F67" i="2"/>
  <c r="F66" i="2"/>
  <c r="F65" i="2"/>
  <c r="F64" i="2"/>
  <c r="F63" i="2"/>
  <c r="F62" i="2"/>
  <c r="F61" i="2"/>
  <c r="F60" i="2"/>
  <c r="F55" i="2"/>
  <c r="F54" i="2"/>
  <c r="F53" i="2"/>
  <c r="F52" i="2"/>
  <c r="F51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12" i="2"/>
  <c r="D12" i="2"/>
  <c r="F82" i="1"/>
  <c r="F73" i="1"/>
  <c r="F57" i="1"/>
  <c r="F48" i="1"/>
  <c r="F2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H93" i="2" l="1"/>
  <c r="H94" i="2" s="1"/>
  <c r="I93" i="2"/>
  <c r="I94" i="2" s="1"/>
  <c r="F89" i="2"/>
  <c r="P12" i="2"/>
  <c r="G89" i="2"/>
  <c r="G21" i="2"/>
  <c r="G92" i="2" s="1"/>
  <c r="G82" i="2"/>
  <c r="F48" i="2"/>
  <c r="F73" i="2"/>
  <c r="F82" i="2"/>
  <c r="G57" i="2"/>
  <c r="F21" i="2"/>
  <c r="F92" i="2" s="1"/>
  <c r="F57" i="2"/>
  <c r="G48" i="2"/>
  <c r="G73" i="2"/>
  <c r="S82" i="2"/>
  <c r="S57" i="2"/>
  <c r="E80" i="2"/>
  <c r="D80" i="2"/>
  <c r="E79" i="2"/>
  <c r="D79" i="2"/>
  <c r="E70" i="2"/>
  <c r="D70" i="2"/>
  <c r="P70" i="2" s="1"/>
  <c r="E55" i="2"/>
  <c r="D55" i="2"/>
  <c r="E43" i="2"/>
  <c r="D43" i="2"/>
  <c r="F93" i="2" l="1"/>
  <c r="G93" i="2"/>
  <c r="G94" i="2" s="1"/>
  <c r="P80" i="2"/>
  <c r="P43" i="2"/>
  <c r="T43" i="2" s="1"/>
  <c r="O106" i="1"/>
  <c r="N106" i="1"/>
  <c r="M106" i="1"/>
  <c r="L106" i="1"/>
  <c r="K106" i="1"/>
  <c r="J106" i="1"/>
  <c r="I106" i="1"/>
  <c r="H106" i="1"/>
  <c r="G106" i="1"/>
  <c r="F106" i="1"/>
  <c r="F114" i="1" s="1"/>
  <c r="E106" i="1"/>
  <c r="D106" i="1"/>
  <c r="D52" i="2"/>
  <c r="L89" i="1"/>
  <c r="L82" i="1"/>
  <c r="L73" i="1"/>
  <c r="L57" i="1"/>
  <c r="L48" i="1"/>
  <c r="L21" i="1"/>
  <c r="L92" i="1" s="1"/>
  <c r="E87" i="2"/>
  <c r="R87" i="2" s="1"/>
  <c r="D87" i="2"/>
  <c r="L93" i="1" l="1"/>
  <c r="L95" i="1" s="1"/>
  <c r="E114" i="1"/>
  <c r="D114" i="1"/>
  <c r="O93" i="2"/>
  <c r="K114" i="1"/>
  <c r="L114" i="1"/>
  <c r="O92" i="2"/>
  <c r="G114" i="1"/>
  <c r="H114" i="1"/>
  <c r="O114" i="1"/>
  <c r="N114" i="1"/>
  <c r="M114" i="1"/>
  <c r="I114" i="1"/>
  <c r="J114" i="1"/>
  <c r="N94" i="2" l="1"/>
  <c r="O94" i="2"/>
  <c r="M94" i="2"/>
  <c r="O89" i="1"/>
  <c r="N89" i="1"/>
  <c r="M89" i="1"/>
  <c r="K89" i="1"/>
  <c r="J89" i="1"/>
  <c r="I89" i="1"/>
  <c r="H89" i="1"/>
  <c r="G89" i="1"/>
  <c r="F89" i="1"/>
  <c r="E89" i="1"/>
  <c r="D89" i="1"/>
  <c r="E38" i="2"/>
  <c r="D38" i="2"/>
  <c r="E40" i="2"/>
  <c r="D40" i="2"/>
  <c r="R40" i="2" s="1"/>
  <c r="R82" i="2"/>
  <c r="J112" i="2" s="1"/>
  <c r="P38" i="2" l="1"/>
  <c r="F94" i="2"/>
  <c r="U89" i="2" l="1"/>
  <c r="U82" i="2"/>
  <c r="U73" i="2"/>
  <c r="E6" i="2"/>
  <c r="E25" i="2" l="1"/>
  <c r="D25" i="2"/>
  <c r="P25" i="2" l="1"/>
  <c r="R21" i="2" l="1"/>
  <c r="J104" i="2" s="1"/>
  <c r="J119" i="2" s="1"/>
  <c r="S21" i="2"/>
  <c r="S92" i="2" s="1"/>
  <c r="E19" i="2"/>
  <c r="D19" i="2"/>
  <c r="E78" i="2"/>
  <c r="E77" i="2"/>
  <c r="E76" i="2"/>
  <c r="E44" i="2"/>
  <c r="D44" i="2"/>
  <c r="D42" i="2"/>
  <c r="E42" i="2"/>
  <c r="D78" i="2"/>
  <c r="E86" i="2"/>
  <c r="E85" i="2"/>
  <c r="E71" i="2"/>
  <c r="E69" i="2"/>
  <c r="E68" i="2"/>
  <c r="E67" i="2"/>
  <c r="E66" i="2"/>
  <c r="E65" i="2"/>
  <c r="E64" i="2"/>
  <c r="E63" i="2"/>
  <c r="E62" i="2"/>
  <c r="E61" i="2"/>
  <c r="E60" i="2"/>
  <c r="E54" i="2"/>
  <c r="E53" i="2"/>
  <c r="E52" i="2"/>
  <c r="E51" i="2"/>
  <c r="E46" i="2"/>
  <c r="H106" i="2" s="1"/>
  <c r="E41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E18" i="2"/>
  <c r="E17" i="2"/>
  <c r="E16" i="2"/>
  <c r="E15" i="2"/>
  <c r="E14" i="2"/>
  <c r="E13" i="2"/>
  <c r="E11" i="2"/>
  <c r="E10" i="2"/>
  <c r="E9" i="2"/>
  <c r="E8" i="2"/>
  <c r="E7" i="2"/>
  <c r="D37" i="2"/>
  <c r="P37" i="2" s="1"/>
  <c r="D41" i="2"/>
  <c r="D6" i="2"/>
  <c r="D7" i="2"/>
  <c r="D8" i="2"/>
  <c r="D9" i="2"/>
  <c r="D10" i="2"/>
  <c r="D11" i="2"/>
  <c r="Q11" i="2" s="1"/>
  <c r="D13" i="2"/>
  <c r="D14" i="2"/>
  <c r="D15" i="2"/>
  <c r="D16" i="2"/>
  <c r="D17" i="2"/>
  <c r="D18" i="2"/>
  <c r="S48" i="2"/>
  <c r="D24" i="2"/>
  <c r="D30" i="2"/>
  <c r="D33" i="2"/>
  <c r="D34" i="2"/>
  <c r="D32" i="2"/>
  <c r="D39" i="2"/>
  <c r="D26" i="2"/>
  <c r="D27" i="2"/>
  <c r="D28" i="2"/>
  <c r="D29" i="2"/>
  <c r="D31" i="2"/>
  <c r="D35" i="2"/>
  <c r="D36" i="2"/>
  <c r="D46" i="2"/>
  <c r="M21" i="1"/>
  <c r="M92" i="1" s="1"/>
  <c r="M105" i="1" s="1"/>
  <c r="M107" i="1" s="1"/>
  <c r="L105" i="1"/>
  <c r="L107" i="1" s="1"/>
  <c r="D61" i="2"/>
  <c r="D65" i="2"/>
  <c r="D51" i="2"/>
  <c r="D53" i="2"/>
  <c r="D54" i="2"/>
  <c r="D60" i="2"/>
  <c r="P60" i="2" s="1"/>
  <c r="D62" i="2"/>
  <c r="D63" i="2"/>
  <c r="P63" i="2" s="1"/>
  <c r="D64" i="2"/>
  <c r="P64" i="2" s="1"/>
  <c r="D66" i="2"/>
  <c r="P66" i="2" s="1"/>
  <c r="D67" i="2"/>
  <c r="D68" i="2"/>
  <c r="D69" i="2"/>
  <c r="P69" i="2" s="1"/>
  <c r="D71" i="2"/>
  <c r="D76" i="2"/>
  <c r="P76" i="2" s="1"/>
  <c r="D77" i="2"/>
  <c r="D85" i="2"/>
  <c r="D86" i="2"/>
  <c r="R86" i="2" s="1"/>
  <c r="C114" i="2"/>
  <c r="C112" i="2"/>
  <c r="C110" i="2"/>
  <c r="C108" i="2"/>
  <c r="C106" i="2"/>
  <c r="C104" i="2"/>
  <c r="E21" i="1"/>
  <c r="E92" i="1" s="1"/>
  <c r="E105" i="1" s="1"/>
  <c r="E107" i="1" s="1"/>
  <c r="E48" i="1"/>
  <c r="E57" i="1"/>
  <c r="E73" i="1"/>
  <c r="E82" i="1"/>
  <c r="F92" i="1"/>
  <c r="F105" i="1" s="1"/>
  <c r="F107" i="1" s="1"/>
  <c r="G21" i="1"/>
  <c r="G92" i="1" s="1"/>
  <c r="G105" i="1" s="1"/>
  <c r="G107" i="1" s="1"/>
  <c r="G48" i="1"/>
  <c r="G57" i="1"/>
  <c r="G73" i="1"/>
  <c r="G82" i="1"/>
  <c r="H21" i="1"/>
  <c r="H92" i="1" s="1"/>
  <c r="H105" i="1" s="1"/>
  <c r="H107" i="1" s="1"/>
  <c r="H48" i="1"/>
  <c r="H57" i="1"/>
  <c r="H73" i="1"/>
  <c r="H82" i="1"/>
  <c r="I21" i="1"/>
  <c r="I92" i="1" s="1"/>
  <c r="I105" i="1" s="1"/>
  <c r="I107" i="1" s="1"/>
  <c r="I48" i="1"/>
  <c r="I57" i="1"/>
  <c r="I73" i="1"/>
  <c r="I82" i="1"/>
  <c r="D21" i="1"/>
  <c r="D92" i="1" s="1"/>
  <c r="D105" i="1" s="1"/>
  <c r="D107" i="1" s="1"/>
  <c r="D48" i="1"/>
  <c r="D57" i="1"/>
  <c r="D73" i="1"/>
  <c r="D82" i="1"/>
  <c r="S73" i="2"/>
  <c r="S89" i="2"/>
  <c r="J21" i="1"/>
  <c r="J92" i="1" s="1"/>
  <c r="J105" i="1" s="1"/>
  <c r="J107" i="1" s="1"/>
  <c r="K21" i="1"/>
  <c r="K92" i="1" s="1"/>
  <c r="K105" i="1" s="1"/>
  <c r="K107" i="1" s="1"/>
  <c r="N21" i="1"/>
  <c r="N92" i="1" s="1"/>
  <c r="N105" i="1" s="1"/>
  <c r="N107" i="1" s="1"/>
  <c r="O21" i="1"/>
  <c r="O92" i="1" s="1"/>
  <c r="J82" i="1"/>
  <c r="K82" i="1"/>
  <c r="M82" i="1"/>
  <c r="N82" i="1"/>
  <c r="O82" i="1"/>
  <c r="J73" i="1"/>
  <c r="K73" i="1"/>
  <c r="M73" i="1"/>
  <c r="N73" i="1"/>
  <c r="O73" i="1"/>
  <c r="J57" i="1"/>
  <c r="K57" i="1"/>
  <c r="M57" i="1"/>
  <c r="N57" i="1"/>
  <c r="O57" i="1"/>
  <c r="J48" i="1"/>
  <c r="K48" i="1"/>
  <c r="M48" i="1"/>
  <c r="N48" i="1"/>
  <c r="O48" i="1"/>
  <c r="P46" i="2" l="1"/>
  <c r="P68" i="2"/>
  <c r="P62" i="2"/>
  <c r="P67" i="2"/>
  <c r="T67" i="2" s="1"/>
  <c r="P71" i="2"/>
  <c r="T71" i="2" s="1"/>
  <c r="P65" i="2"/>
  <c r="T65" i="2" s="1"/>
  <c r="P61" i="2"/>
  <c r="T61" i="2" s="1"/>
  <c r="T60" i="2"/>
  <c r="H104" i="2"/>
  <c r="Q21" i="2"/>
  <c r="Q92" i="2" s="1"/>
  <c r="R44" i="2"/>
  <c r="R48" i="2" s="1"/>
  <c r="J106" i="2" s="1"/>
  <c r="E89" i="2"/>
  <c r="R89" i="2"/>
  <c r="H114" i="2" s="1"/>
  <c r="H120" i="2" s="1"/>
  <c r="I120" i="2" s="1"/>
  <c r="E73" i="2"/>
  <c r="E82" i="2"/>
  <c r="D48" i="2"/>
  <c r="D73" i="2"/>
  <c r="D21" i="2"/>
  <c r="D92" i="2" s="1"/>
  <c r="D89" i="2"/>
  <c r="E48" i="2"/>
  <c r="E57" i="2"/>
  <c r="D82" i="2"/>
  <c r="D57" i="2"/>
  <c r="E21" i="2"/>
  <c r="E92" i="2" s="1"/>
  <c r="P6" i="2"/>
  <c r="P28" i="2"/>
  <c r="T37" i="2"/>
  <c r="O105" i="1"/>
  <c r="O107" i="1" s="1"/>
  <c r="P78" i="2"/>
  <c r="P10" i="2"/>
  <c r="T10" i="2" s="1"/>
  <c r="R73" i="2"/>
  <c r="P15" i="2"/>
  <c r="T15" i="2" s="1"/>
  <c r="P8" i="2"/>
  <c r="P13" i="2"/>
  <c r="P7" i="2"/>
  <c r="P17" i="2"/>
  <c r="P19" i="2"/>
  <c r="T19" i="2" s="1"/>
  <c r="P14" i="2"/>
  <c r="T14" i="2" s="1"/>
  <c r="P16" i="2"/>
  <c r="P9" i="2"/>
  <c r="P18" i="2"/>
  <c r="T69" i="2"/>
  <c r="P33" i="2"/>
  <c r="T33" i="2" s="1"/>
  <c r="I93" i="1"/>
  <c r="P51" i="2"/>
  <c r="T51" i="2" s="1"/>
  <c r="H93" i="1"/>
  <c r="D93" i="1"/>
  <c r="E93" i="1"/>
  <c r="G93" i="1"/>
  <c r="O93" i="1"/>
  <c r="O95" i="1" s="1"/>
  <c r="O98" i="1" s="1"/>
  <c r="F93" i="1"/>
  <c r="J93" i="1"/>
  <c r="N93" i="1"/>
  <c r="M93" i="1"/>
  <c r="P34" i="2"/>
  <c r="P27" i="2"/>
  <c r="P35" i="2"/>
  <c r="T35" i="2" s="1"/>
  <c r="P85" i="2"/>
  <c r="S93" i="2"/>
  <c r="S94" i="2" s="1"/>
  <c r="P42" i="2"/>
  <c r="T42" i="2" s="1"/>
  <c r="P31" i="2"/>
  <c r="T31" i="2" s="1"/>
  <c r="K93" i="1"/>
  <c r="P29" i="2"/>
  <c r="P36" i="2"/>
  <c r="T36" i="2" s="1"/>
  <c r="P32" i="2"/>
  <c r="P54" i="2"/>
  <c r="T54" i="2" s="1"/>
  <c r="P53" i="2"/>
  <c r="T53" i="2" s="1"/>
  <c r="P30" i="2"/>
  <c r="P39" i="2"/>
  <c r="T39" i="2" s="1"/>
  <c r="P41" i="2"/>
  <c r="T41" i="2" s="1"/>
  <c r="P52" i="2"/>
  <c r="P24" i="2"/>
  <c r="P26" i="2"/>
  <c r="P73" i="2" l="1"/>
  <c r="P82" i="2"/>
  <c r="D95" i="1"/>
  <c r="D98" i="1" s="1"/>
  <c r="D109" i="1"/>
  <c r="D111" i="1" s="1"/>
  <c r="D113" i="1" s="1"/>
  <c r="H95" i="1"/>
  <c r="H98" i="1" s="1"/>
  <c r="H109" i="1"/>
  <c r="H111" i="1" s="1"/>
  <c r="H113" i="1" s="1"/>
  <c r="J95" i="1"/>
  <c r="J98" i="1" s="1"/>
  <c r="J109" i="1"/>
  <c r="J111" i="1" s="1"/>
  <c r="J113" i="1" s="1"/>
  <c r="F95" i="1"/>
  <c r="F98" i="1" s="1"/>
  <c r="F109" i="1"/>
  <c r="F111" i="1" s="1"/>
  <c r="F113" i="1" s="1"/>
  <c r="L98" i="1"/>
  <c r="L109" i="1"/>
  <c r="L111" i="1" s="1"/>
  <c r="L113" i="1" s="1"/>
  <c r="G95" i="1"/>
  <c r="G98" i="1" s="1"/>
  <c r="G109" i="1"/>
  <c r="G111" i="1" s="1"/>
  <c r="G113" i="1" s="1"/>
  <c r="I95" i="1"/>
  <c r="I98" i="1" s="1"/>
  <c r="I109" i="1"/>
  <c r="I111" i="1" s="1"/>
  <c r="I113" i="1" s="1"/>
  <c r="K95" i="1"/>
  <c r="K98" i="1" s="1"/>
  <c r="K109" i="1"/>
  <c r="K111" i="1" s="1"/>
  <c r="K113" i="1" s="1"/>
  <c r="E95" i="1"/>
  <c r="E98" i="1" s="1"/>
  <c r="E109" i="1"/>
  <c r="E111" i="1" s="1"/>
  <c r="E113" i="1" s="1"/>
  <c r="O109" i="1"/>
  <c r="O111" i="1" s="1"/>
  <c r="O113" i="1" s="1"/>
  <c r="N95" i="1"/>
  <c r="N98" i="1" s="1"/>
  <c r="N109" i="1"/>
  <c r="N111" i="1" s="1"/>
  <c r="N113" i="1" s="1"/>
  <c r="M95" i="1"/>
  <c r="M98" i="1" s="1"/>
  <c r="M109" i="1"/>
  <c r="M111" i="1" s="1"/>
  <c r="M113" i="1" s="1"/>
  <c r="P89" i="2"/>
  <c r="K114" i="2" s="1"/>
  <c r="E114" i="2" s="1"/>
  <c r="T76" i="2"/>
  <c r="R57" i="2"/>
  <c r="J108" i="2" s="1"/>
  <c r="J110" i="2"/>
  <c r="T17" i="2"/>
  <c r="T34" i="2"/>
  <c r="T27" i="2"/>
  <c r="E93" i="2"/>
  <c r="E94" i="2" s="1"/>
  <c r="T66" i="2"/>
  <c r="T9" i="2"/>
  <c r="T7" i="2"/>
  <c r="T16" i="2"/>
  <c r="T13" i="2"/>
  <c r="T64" i="2"/>
  <c r="T18" i="2"/>
  <c r="T30" i="2"/>
  <c r="T32" i="2"/>
  <c r="T52" i="2"/>
  <c r="H119" i="2"/>
  <c r="I119" i="2" s="1"/>
  <c r="P21" i="2"/>
  <c r="K104" i="2" s="1"/>
  <c r="T29" i="2"/>
  <c r="D93" i="2"/>
  <c r="D94" i="2" s="1"/>
  <c r="T24" i="2"/>
  <c r="P48" i="2"/>
  <c r="P57" i="2"/>
  <c r="T8" i="2"/>
  <c r="T26" i="2"/>
  <c r="T62" i="2"/>
  <c r="J120" i="2" l="1"/>
  <c r="J121" i="2" s="1"/>
  <c r="K112" i="2"/>
  <c r="E112" i="2" s="1"/>
  <c r="P93" i="2"/>
  <c r="K119" i="2"/>
  <c r="E104" i="2"/>
  <c r="K108" i="2"/>
  <c r="E108" i="2" s="1"/>
  <c r="R93" i="2"/>
  <c r="K106" i="2"/>
  <c r="E106" i="2" s="1"/>
  <c r="H121" i="2"/>
  <c r="T73" i="2"/>
  <c r="K110" i="2"/>
  <c r="E110" i="2" s="1"/>
  <c r="P92" i="2"/>
  <c r="T21" i="2"/>
  <c r="T57" i="2"/>
  <c r="T82" i="2"/>
  <c r="T48" i="2"/>
  <c r="P94" i="2" l="1"/>
  <c r="P97" i="2" s="1"/>
  <c r="K120" i="2"/>
  <c r="T93" i="2"/>
  <c r="T92" i="2"/>
  <c r="E120" i="2"/>
  <c r="F120" i="2" s="1"/>
  <c r="E119" i="2"/>
  <c r="F119" i="2"/>
  <c r="E121" i="2" l="1"/>
  <c r="K121" i="2" l="1"/>
  <c r="K123" i="2" s="1"/>
  <c r="K124" i="2" l="1"/>
</calcChain>
</file>

<file path=xl/sharedStrings.xml><?xml version="1.0" encoding="utf-8"?>
<sst xmlns="http://schemas.openxmlformats.org/spreadsheetml/2006/main" count="301" uniqueCount="184">
  <si>
    <t>SMPC INCOME &amp; EXPENDITURE BY MONTH</t>
  </si>
  <si>
    <t>2024/2025</t>
  </si>
  <si>
    <t xml:space="preserve">Non Budgeted Income to EMR </t>
  </si>
  <si>
    <t>Non Budgeted Spend from EMR</t>
  </si>
  <si>
    <t>Additional Comments</t>
  </si>
  <si>
    <t>% of</t>
  </si>
  <si>
    <t>Code</t>
  </si>
  <si>
    <t>Account name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</si>
  <si>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</si>
  <si>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</si>
  <si>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</si>
  <si>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</si>
  <si>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</si>
  <si>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</si>
  <si>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</si>
  <si>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</si>
  <si>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</si>
  <si>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</si>
  <si>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</si>
  <si>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</si>
  <si>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Yr to Date</t>
  </si>
  <si>
    <t>Budget</t>
  </si>
  <si>
    <t>Comments for last entry</t>
  </si>
  <si>
    <t>Income</t>
  </si>
  <si>
    <t>Admin Income</t>
  </si>
  <si>
    <t>Wayleave Rental</t>
  </si>
  <si>
    <t xml:space="preserve">annual wayleave from SSE </t>
  </si>
  <si>
    <t>Precept</t>
  </si>
  <si>
    <t>2nd instalment</t>
  </si>
  <si>
    <t>Bank Interest</t>
  </si>
  <si>
    <t>Grants Received</t>
  </si>
  <si>
    <t>CIL Monies Received</t>
  </si>
  <si>
    <t>CIL monies received transferred TO EMR 337</t>
  </si>
  <si>
    <t>Donations</t>
  </si>
  <si>
    <t>Donations for Frank's memorial bench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</si>
  <si>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</si>
  <si>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</si>
  <si>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</si>
  <si>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</si>
  <si>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</si>
  <si>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Mortimer Cricket Club annual fee</t>
  </si>
  <si>
    <t>Fairground Hire Tennis Courts</t>
  </si>
  <si>
    <t xml:space="preserve">Tennis court hire fees </t>
  </si>
  <si>
    <t>Tennis Courts - Annual</t>
  </si>
  <si>
    <t>Total</t>
  </si>
  <si>
    <t>Administration</t>
  </si>
  <si>
    <t>Staff Costs</t>
  </si>
  <si>
    <t>Pension Admin Charge</t>
  </si>
  <si>
    <t>Training</t>
  </si>
  <si>
    <t>Chairman's Allowance</t>
  </si>
  <si>
    <t>Xmas gifts for staff and Xmas meals for staff</t>
  </si>
  <si>
    <t>Election Expenses</t>
  </si>
  <si>
    <t xml:space="preserve">EMR held: £4,994                   </t>
  </si>
  <si>
    <t>Rialtas shows a transfer to an EMR of £80 due to 23/24 accrual</t>
  </si>
  <si>
    <t>Audit Fee</t>
  </si>
  <si>
    <t>Half yearly audit fee</t>
  </si>
  <si>
    <t>Admin Expenses</t>
  </si>
  <si>
    <t>Insurance Costs</t>
  </si>
  <si>
    <t>Annual insurance fee</t>
  </si>
  <si>
    <t>Annual Subscription</t>
  </si>
  <si>
    <t>Hall Rental Costs</t>
  </si>
  <si>
    <t>Office - Rent/Rates/Utility</t>
  </si>
  <si>
    <t>Mobile phones/WiFi hot spot monthly charge including gigaclear</t>
  </si>
  <si>
    <t>Bank Charges</t>
  </si>
  <si>
    <t>Lloyds commercial card monthly fee &amp; bank service charges</t>
  </si>
  <si>
    <t>Rememberance Day</t>
  </si>
  <si>
    <t>Rememberance day wreath</t>
  </si>
  <si>
    <t>Tennis Court Clubspark</t>
  </si>
  <si>
    <t>Unbudgeted Expenditure</t>
  </si>
  <si>
    <t>Pillbox sign design, manufacture &amp; installation</t>
  </si>
  <si>
    <t>Willink LC</t>
  </si>
  <si>
    <t>Community Grants</t>
  </si>
  <si>
    <t>Grants</t>
  </si>
  <si>
    <t>Cotribution to library service</t>
  </si>
  <si>
    <t>Community Award</t>
  </si>
  <si>
    <t>Community Competition</t>
  </si>
  <si>
    <t>Neighbourhood Plan</t>
  </si>
  <si>
    <t>CIL Expenditure</t>
  </si>
  <si>
    <t>Communications</t>
  </si>
  <si>
    <t>Software/web design</t>
  </si>
  <si>
    <t>Web Hosting</t>
  </si>
  <si>
    <t>Annual fee: auto social media &amp; network services</t>
  </si>
  <si>
    <t>Newsletters</t>
  </si>
  <si>
    <t>Autumn newsletter</t>
  </si>
  <si>
    <t>Community Forums</t>
  </si>
  <si>
    <t>Scarecrow Trail</t>
  </si>
  <si>
    <t>Fairground and Cemetery</t>
  </si>
  <si>
    <t>Cemetery Grass Cutting</t>
  </si>
  <si>
    <t>Cemetery General Maintenance</t>
  </si>
  <si>
    <t>Hedge maintenance</t>
  </si>
  <si>
    <t>Cemetery Lease Rental</t>
  </si>
  <si>
    <t>Cemetery Extension Project</t>
  </si>
  <si>
    <r>
      <t>EMR held: £65,595</t>
    </r>
    <r>
      <rPr>
        <sz val="11"/>
        <color theme="4"/>
        <rFont val="Calibri"/>
        <family val="2"/>
      </rPr>
      <t xml:space="preserve"> - £4360 still outstanding on PO  2386                                                                  </t>
    </r>
    <r>
      <rPr>
        <sz val="11"/>
        <rFont val="Calibri"/>
        <family val="2"/>
      </rPr>
      <t xml:space="preserve">    Cemetery design work to date 23/24 underspend of £1245     </t>
    </r>
    <r>
      <rPr>
        <sz val="11"/>
        <color theme="4"/>
        <rFont val="Calibri"/>
        <family val="2"/>
      </rPr>
      <t xml:space="preserve">                 </t>
    </r>
    <r>
      <rPr>
        <sz val="11"/>
        <rFont val="Calibri"/>
        <family val="2"/>
      </rPr>
      <t>Vegetation clearance</t>
    </r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</si>
  <si>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</si>
  <si>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</si>
  <si>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</si>
  <si>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</si>
  <si>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</si>
  <si>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EMR held: £47,666</t>
  </si>
  <si>
    <t>Pillbox Maintenance</t>
  </si>
  <si>
    <t>CCTV Annual Charge</t>
  </si>
  <si>
    <t>Fairground Lease Rental</t>
  </si>
  <si>
    <t>Annual lease rental fee</t>
  </si>
  <si>
    <t>Roads, Footpaths and Commons</t>
  </si>
  <si>
    <t xml:space="preserve"> Windmill Common tree works additional amount previously missed</t>
  </si>
  <si>
    <t>Commons</t>
  </si>
  <si>
    <t>Defibrilators</t>
  </si>
  <si>
    <t>ASWC/CSW</t>
  </si>
  <si>
    <t>Software update for ASWC</t>
  </si>
  <si>
    <t>West End Road Car Park</t>
  </si>
  <si>
    <t>Community Projects</t>
  </si>
  <si>
    <t>Climate and Environment</t>
  </si>
  <si>
    <r>
      <t xml:space="preserve">EMR held: £8,341                                                                </t>
    </r>
    <r>
      <rPr>
        <sz val="11"/>
        <rFont val="Calibri"/>
        <family val="2"/>
      </rPr>
      <t xml:space="preserve"> Meeting room hire                        </t>
    </r>
    <r>
      <rPr>
        <sz val="11"/>
        <color rgb="FFFF0000"/>
        <rFont val="Calibri"/>
        <family val="2"/>
      </rPr>
      <t xml:space="preserve">               </t>
    </r>
  </si>
  <si>
    <t>Cycleway and Footpath</t>
  </si>
  <si>
    <t>SUMMARY</t>
  </si>
  <si>
    <t>Total Expenditure</t>
  </si>
  <si>
    <t>Total Income less expenditure</t>
  </si>
  <si>
    <t>Difference is from: £2 rounding in Budget Spreadsheet; agreement to increase budget line for Training to £500.</t>
  </si>
  <si>
    <t>Cumulative Inc &amp; Exp report</t>
  </si>
  <si>
    <t>Check</t>
  </si>
  <si>
    <t>SMPC INCOME &amp; EXPENDITURE SUMMARY</t>
  </si>
  <si>
    <t>2024/25 Year to Date</t>
  </si>
  <si>
    <t>Revenue items</t>
  </si>
  <si>
    <t>CIL Capital items</t>
  </si>
  <si>
    <t>EMR  capital items</t>
  </si>
  <si>
    <t>EMR Income/Expenditure</t>
  </si>
  <si>
    <t>Total Income/ Expenditure</t>
  </si>
  <si>
    <t>Infrastructure Notes</t>
  </si>
  <si>
    <t>H99 = CIL income</t>
  </si>
  <si>
    <t>H101 = CIL expenditure</t>
  </si>
  <si>
    <t>Revenue Items</t>
  </si>
  <si>
    <t>Capital Items</t>
  </si>
  <si>
    <t xml:space="preserve">% of </t>
  </si>
  <si>
    <t>No budget for CIL income 24/25</t>
  </si>
  <si>
    <t>No budget for CIL expenditure 24/25</t>
  </si>
  <si>
    <t xml:space="preserve">Check </t>
  </si>
  <si>
    <t>Error</t>
  </si>
  <si>
    <t>2021/22</t>
  </si>
  <si>
    <t>ENTER CUMULATIVE TRIAL BALANCE FIGURES IN RELEVANT MONTH BELOW</t>
  </si>
  <si>
    <t xml:space="preserve">Rememberance Day </t>
  </si>
  <si>
    <t>Pillbox maintenance</t>
  </si>
  <si>
    <t>Roads/Footpaths/Commons</t>
  </si>
  <si>
    <t>Total Income</t>
  </si>
  <si>
    <t>Income less expenditure</t>
  </si>
  <si>
    <t>Monthly Inc &amp; Exp report</t>
  </si>
  <si>
    <t>Report</t>
  </si>
  <si>
    <t>not saved</t>
  </si>
  <si>
    <t>Revenue/Capital analysis</t>
  </si>
  <si>
    <t>Capital Income</t>
  </si>
  <si>
    <t>Revenue Income (calc)</t>
  </si>
  <si>
    <t>Capital Expenditure</t>
  </si>
  <si>
    <t>Revenue Expenditure (calc)</t>
  </si>
  <si>
    <t>Net Revenue</t>
  </si>
  <si>
    <t>Net Capital</t>
  </si>
  <si>
    <t>Remedial works for Titan swing</t>
  </si>
  <si>
    <t>Garth Hall</t>
  </si>
  <si>
    <t>1 X cremation</t>
  </si>
  <si>
    <t>DD SLCC, Microsoft annual fees</t>
  </si>
  <si>
    <t>Fee for Jan- overcharged for prev months</t>
  </si>
  <si>
    <t>Cut: Jan</t>
  </si>
  <si>
    <t>CCTV annual fee</t>
  </si>
  <si>
    <r>
      <t xml:space="preserve">EMR held: £3663                                                           </t>
    </r>
    <r>
      <rPr>
        <sz val="11"/>
        <rFont val="Calibri"/>
        <family val="2"/>
      </rPr>
      <t>January 2025 round of funding</t>
    </r>
  </si>
  <si>
    <r>
      <t xml:space="preserve">EMRs held: £267,113                                                                                                         </t>
    </r>
    <r>
      <rPr>
        <sz val="11"/>
        <rFont val="Calibri"/>
        <family val="2"/>
      </rPr>
      <t xml:space="preserve">Utility square footpath and additions </t>
    </r>
  </si>
  <si>
    <t>Wellers legal fees not paid in 2022</t>
  </si>
  <si>
    <t>Interest received for March</t>
  </si>
  <si>
    <t>1 x burial -</t>
  </si>
  <si>
    <t>1 x  memorial headstone fee</t>
  </si>
  <si>
    <t>Hire fee: 10km race</t>
  </si>
  <si>
    <t>Mortimer Tennis Club annual court hire fee</t>
  </si>
  <si>
    <t>Salary costs: March</t>
  </si>
  <si>
    <t>Pension admin fee: March</t>
  </si>
  <si>
    <t>Training: D Davis Rialtas course</t>
  </si>
  <si>
    <t xml:space="preserve">IT support Jan/Feb25, Lynn admin support for office, A4 paper, ink, laminator sheets, payroll software, microsoft annual fee, envelopes, </t>
  </si>
  <si>
    <t>Hall hire: Annual Parish Meeting</t>
  </si>
  <si>
    <t>Stripe electronic fees, LTA access annual fee</t>
  </si>
  <si>
    <t>Cemetery grounds maintenance March</t>
  </si>
  <si>
    <t>Rent: quarter 4</t>
  </si>
  <si>
    <t>Grounds maintenance Feb</t>
  </si>
  <si>
    <r>
      <rPr>
        <sz val="11"/>
        <color rgb="FFFF0000"/>
        <rFont val="Calibri"/>
        <family val="2"/>
      </rPr>
      <t xml:space="preserve">EMR held: £1,000 for conservation boards                                                     </t>
    </r>
    <r>
      <rPr>
        <sz val="11"/>
        <rFont val="Calibri"/>
        <family val="2"/>
      </rPr>
      <t xml:space="preserve"> Electricity monthyl DD, waste collection, battery</t>
    </r>
  </si>
  <si>
    <t>repair to defib electric supply phone box</t>
  </si>
  <si>
    <r>
      <t>EMR held: £7,727  for recharge for Brewery Common tree works</t>
    </r>
    <r>
      <rPr>
        <sz val="11"/>
        <rFont val="Calibri"/>
        <family val="2"/>
      </rPr>
      <t xml:space="preserve">                                                                      </t>
    </r>
    <r>
      <rPr>
        <sz val="11"/>
        <color rgb="FFFF0000"/>
        <rFont val="Calibri"/>
        <family val="2"/>
      </rPr>
      <t>EMR held: £0 for Windmill Common works-</t>
    </r>
    <r>
      <rPr>
        <sz val="11"/>
        <color theme="1"/>
        <rFont val="Calibri"/>
        <family val="2"/>
      </rPr>
      <t xml:space="preserve"> £1120 for windmill common treeworks                    </t>
    </r>
    <r>
      <rPr>
        <sz val="11"/>
        <rFont val="Calibri"/>
        <family val="2"/>
      </rPr>
      <t xml:space="preserve">                                       </t>
    </r>
    <r>
      <rPr>
        <sz val="11"/>
        <color rgb="FFFF0000"/>
        <rFont val="Calibri"/>
        <family val="2"/>
      </rPr>
      <t xml:space="preserve">                                                </t>
    </r>
  </si>
  <si>
    <t>Plants for West end Rd carpark</t>
  </si>
  <si>
    <r>
      <t xml:space="preserve">EMR Held: £104,725.90                                                                        </t>
    </r>
    <r>
      <rPr>
        <sz val="11"/>
        <rFont val="Calibri"/>
        <family val="2"/>
      </rPr>
      <t>Cycleway project costs</t>
    </r>
  </si>
  <si>
    <r>
      <t xml:space="preserve">EMR held: £20,800                                                                      </t>
    </r>
    <r>
      <rPr>
        <sz val="11"/>
        <rFont val="Calibri"/>
        <family val="2"/>
      </rPr>
      <t xml:space="preserve"> February admin fee     </t>
    </r>
    <r>
      <rPr>
        <sz val="11"/>
        <color rgb="FFFF0000"/>
        <rFont val="Calibri"/>
        <family val="2"/>
      </rPr>
      <t xml:space="preserve">    </t>
    </r>
    <r>
      <rPr>
        <sz val="11"/>
        <rFont val="Calibri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</si>
</sst>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164" fontId="4" fillId="7" borderId="1" xfId="1" applyNumberFormat="1" applyFont="1" applyFill="1" applyBorder="1"/>
    <xf numFmtId="9" fontId="1" fillId="4" borderId="5" xfId="5" applyFont="1" applyFill="1" applyBorder="1"/>
    <xf numFmtId="164" fontId="8" fillId="7" borderId="4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6" borderId="4" xfId="1" applyNumberFormat="1" applyFont="1" applyFill="1" applyBorder="1"/>
    <xf numFmtId="166" fontId="1" fillId="7" borderId="4" xfId="1" applyNumberFormat="1" applyFont="1" applyFill="1" applyBorder="1"/>
    <xf numFmtId="166" fontId="1" fillId="4" borderId="5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0" fillId="6" borderId="4" xfId="1" applyNumberFormat="1" applyFont="1" applyFill="1" applyBorder="1" applyProtection="1">
      <protection locked="0"/>
    </xf>
    <xf numFmtId="166" fontId="0" fillId="6" borderId="4" xfId="1" applyNumberFormat="1" applyFont="1" applyFill="1" applyBorder="1"/>
    <xf numFmtId="166" fontId="1" fillId="0" borderId="0" xfId="1" applyNumberFormat="1" applyFont="1" applyBorder="1" applyProtection="1">
      <protection locked="0"/>
    </xf>
    <xf numFmtId="166" fontId="2" fillId="7" borderId="4" xfId="1" applyNumberFormat="1" applyFont="1" applyFill="1" applyBorder="1"/>
    <xf numFmtId="166" fontId="1" fillId="4" borderId="4" xfId="1" applyNumberFormat="1" applyFont="1" applyFill="1" applyBorder="1"/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166" fontId="4" fillId="5" borderId="9" xfId="1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9" xfId="1" applyNumberFormat="1" applyFont="1" applyFill="1" applyBorder="1"/>
    <xf numFmtId="166" fontId="4" fillId="5" borderId="10" xfId="1" applyNumberFormat="1" applyFont="1" applyFill="1" applyBorder="1"/>
    <xf numFmtId="9" fontId="0" fillId="9" borderId="11" xfId="5" applyFont="1" applyFill="1" applyBorder="1"/>
    <xf numFmtId="0" fontId="4" fillId="5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166" fontId="4" fillId="6" borderId="9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/>
    <xf numFmtId="3" fontId="0" fillId="6" borderId="0" xfId="0" applyNumberFormat="1" applyFill="1"/>
    <xf numFmtId="3" fontId="4" fillId="6" borderId="0" xfId="0" applyNumberFormat="1" applyFont="1" applyFill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3" fontId="0" fillId="0" borderId="0" xfId="0" applyNumberFormat="1" applyAlignment="1">
      <alignment horizontal="left"/>
    </xf>
    <xf numFmtId="0" fontId="0" fillId="0" borderId="12" xfId="0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2" fillId="0" borderId="0" xfId="1" applyNumberFormat="1" applyFont="1" applyBorder="1" applyAlignment="1">
      <alignment horizontal="left" wrapText="1" indent="1"/>
    </xf>
    <xf numFmtId="166" fontId="13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6" borderId="4" xfId="1" applyNumberFormat="1" applyFont="1" applyFill="1" applyBorder="1" applyProtection="1">
      <protection locked="0"/>
    </xf>
    <xf numFmtId="166" fontId="10" fillId="6" borderId="4" xfId="1" applyNumberFormat="1" applyFont="1" applyFill="1" applyBorder="1" applyProtection="1">
      <protection locked="0"/>
    </xf>
    <xf numFmtId="166" fontId="12" fillId="0" borderId="0" xfId="1" applyNumberFormat="1" applyFont="1" applyBorder="1" applyProtection="1">
      <protection locked="0"/>
    </xf>
    <xf numFmtId="166" fontId="12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6" fontId="14" fillId="0" borderId="0" xfId="1" applyNumberFormat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2" fillId="0" borderId="0" xfId="0" applyNumberFormat="1" applyFont="1"/>
    <xf numFmtId="164" fontId="8" fillId="7" borderId="7" xfId="1" applyNumberFormat="1" applyFont="1" applyFill="1" applyBorder="1" applyAlignment="1" applyProtection="1">
      <alignment horizontal="center"/>
      <protection locked="0"/>
    </xf>
    <xf numFmtId="166" fontId="12" fillId="6" borderId="4" xfId="1" applyNumberFormat="1" applyFont="1" applyFill="1" applyBorder="1" applyProtection="1">
      <protection locked="0"/>
    </xf>
    <xf numFmtId="166" fontId="15" fillId="5" borderId="9" xfId="1" applyNumberFormat="1" applyFont="1" applyFill="1" applyBorder="1" applyProtection="1">
      <protection locked="0"/>
    </xf>
    <xf numFmtId="0" fontId="0" fillId="0" borderId="4" xfId="0" applyBorder="1" applyAlignment="1">
      <alignment horizontal="left" indent="1"/>
    </xf>
    <xf numFmtId="0" fontId="10" fillId="0" borderId="0" xfId="0" applyFont="1" applyAlignment="1">
      <alignment horizontal="left" wrapText="1" indent="1"/>
    </xf>
    <xf numFmtId="166" fontId="11" fillId="0" borderId="0" xfId="1" applyNumberFormat="1" applyFont="1" applyBorder="1"/>
    <xf numFmtId="166" fontId="12" fillId="0" borderId="0" xfId="1" applyNumberFormat="1" applyFont="1" applyFill="1" applyBorder="1" applyAlignment="1">
      <alignment horizontal="left" wrapText="1" indent="1"/>
    </xf>
    <xf numFmtId="166" fontId="13" fillId="5" borderId="9" xfId="1" applyNumberFormat="1" applyFont="1" applyFill="1" applyBorder="1" applyProtection="1">
      <protection locked="0"/>
    </xf>
    <xf numFmtId="0" fontId="0" fillId="0" borderId="5" xfId="0" applyBorder="1"/>
    <xf numFmtId="166" fontId="11" fillId="0" borderId="0" xfId="1" applyNumberFormat="1" applyFont="1" applyBorder="1" applyProtection="1">
      <protection locked="0"/>
    </xf>
    <xf numFmtId="166" fontId="10" fillId="0" borderId="0" xfId="1" applyNumberFormat="1" applyFont="1" applyBorder="1" applyProtection="1">
      <protection locked="0"/>
    </xf>
    <xf numFmtId="1" fontId="10" fillId="0" borderId="0" xfId="0" applyNumberFormat="1" applyFont="1" applyAlignment="1">
      <alignment horizontal="left" indent="1"/>
    </xf>
    <xf numFmtId="1" fontId="10" fillId="0" borderId="12" xfId="1" applyNumberFormat="1" applyFont="1" applyBorder="1" applyAlignment="1">
      <alignment horizontal="left" wrapText="1" indent="1"/>
    </xf>
    <xf numFmtId="1" fontId="10" fillId="0" borderId="12" xfId="1" applyNumberFormat="1" applyFont="1" applyFill="1" applyBorder="1" applyAlignment="1">
      <alignment horizontal="left" wrapText="1" indent="1"/>
    </xf>
    <xf numFmtId="1" fontId="10" fillId="0" borderId="12" xfId="0" applyNumberFormat="1" applyFont="1" applyBorder="1" applyAlignment="1">
      <alignment horizontal="left" indent="1"/>
    </xf>
    <xf numFmtId="1" fontId="16" fillId="5" borderId="13" xfId="1" applyNumberFormat="1" applyFont="1" applyFill="1" applyBorder="1" applyAlignment="1" applyProtection="1">
      <alignment horizontal="left" wrapText="1" indent="1"/>
      <protection locked="0"/>
    </xf>
    <xf numFmtId="1" fontId="10" fillId="0" borderId="12" xfId="1" applyNumberFormat="1" applyFont="1" applyBorder="1" applyAlignment="1">
      <alignment horizontal="left" vertical="top" wrapText="1" indent="1"/>
    </xf>
    <xf numFmtId="1" fontId="10" fillId="0" borderId="12" xfId="0" applyNumberFormat="1" applyFont="1" applyBorder="1" applyAlignment="1">
      <alignment horizontal="left" wrapText="1" indent="1"/>
    </xf>
    <xf numFmtId="1" fontId="10" fillId="6" borderId="13" xfId="1" applyNumberFormat="1" applyFont="1" applyFill="1" applyBorder="1" applyAlignment="1">
      <alignment horizontal="left" wrapText="1" indent="1"/>
    </xf>
    <xf numFmtId="1" fontId="16" fillId="6" borderId="13" xfId="1" applyNumberFormat="1" applyFont="1" applyFill="1" applyBorder="1" applyAlignment="1">
      <alignment horizontal="left" wrapText="1" indent="1"/>
    </xf>
    <xf numFmtId="1" fontId="16" fillId="6" borderId="3" xfId="1" applyNumberFormat="1" applyFont="1" applyFill="1" applyBorder="1"/>
    <xf numFmtId="1" fontId="10" fillId="6" borderId="5" xfId="0" applyNumberFormat="1" applyFont="1" applyFill="1" applyBorder="1"/>
    <xf numFmtId="1" fontId="10" fillId="6" borderId="8" xfId="0" applyNumberFormat="1" applyFont="1" applyFill="1" applyBorder="1"/>
    <xf numFmtId="1" fontId="10" fillId="0" borderId="5" xfId="0" applyNumberFormat="1" applyFont="1" applyBorder="1"/>
    <xf numFmtId="1" fontId="10" fillId="0" borderId="3" xfId="0" applyNumberFormat="1" applyFont="1" applyBorder="1"/>
    <xf numFmtId="1" fontId="16" fillId="6" borderId="11" xfId="0" applyNumberFormat="1" applyFont="1" applyFill="1" applyBorder="1"/>
    <xf numFmtId="166" fontId="0" fillId="0" borderId="0" xfId="1" applyNumberFormat="1" applyFont="1" applyBorder="1" applyProtection="1"/>
    <xf numFmtId="166" fontId="1" fillId="0" borderId="0" xfId="1" applyNumberFormat="1" applyFont="1" applyBorder="1" applyProtection="1"/>
    <xf numFmtId="166" fontId="0" fillId="6" borderId="4" xfId="1" applyNumberFormat="1" applyFont="1" applyFill="1" applyBorder="1" applyProtection="1"/>
    <xf numFmtId="166" fontId="1" fillId="7" borderId="4" xfId="1" applyNumberFormat="1" applyFont="1" applyFill="1" applyBorder="1" applyProtection="1"/>
    <xf numFmtId="9" fontId="1" fillId="4" borderId="5" xfId="5" applyFont="1" applyFill="1" applyBorder="1" applyProtection="1"/>
    <xf numFmtId="0" fontId="0" fillId="0" borderId="6" xfId="0" applyBorder="1" applyProtection="1">
      <protection locked="0"/>
    </xf>
    <xf numFmtId="166" fontId="10" fillId="6" borderId="4" xfId="1" applyNumberFormat="1" applyFont="1" applyFill="1" applyBorder="1" applyProtection="1"/>
    <xf numFmtId="166" fontId="15" fillId="5" borderId="9" xfId="1" applyNumberFormat="1" applyFont="1" applyFill="1" applyBorder="1"/>
    <xf numFmtId="166" fontId="12" fillId="6" borderId="4" xfId="1" applyNumberFormat="1" applyFont="1" applyFill="1" applyBorder="1"/>
    <xf numFmtId="3" fontId="11" fillId="0" borderId="0" xfId="0" applyNumberFormat="1" applyFont="1"/>
    <xf numFmtId="9" fontId="14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/>
    <xf numFmtId="3" fontId="14" fillId="0" borderId="0" xfId="0" applyNumberFormat="1" applyFont="1" applyAlignment="1">
      <alignment horizontal="left"/>
    </xf>
    <xf numFmtId="3" fontId="12" fillId="0" borderId="4" xfId="0" applyNumberFormat="1" applyFont="1" applyBorder="1"/>
    <xf numFmtId="3" fontId="1" fillId="6" borderId="4" xfId="1" applyNumberFormat="1" applyFont="1" applyFill="1" applyBorder="1"/>
    <xf numFmtId="3" fontId="12" fillId="6" borderId="4" xfId="1" applyNumberFormat="1" applyFont="1" applyFill="1" applyBorder="1" applyProtection="1">
      <protection locked="0"/>
    </xf>
    <xf numFmtId="3" fontId="0" fillId="6" borderId="4" xfId="1" applyNumberFormat="1" applyFont="1" applyFill="1" applyBorder="1" applyProtection="1">
      <protection locked="0"/>
    </xf>
    <xf numFmtId="3" fontId="4" fillId="5" borderId="9" xfId="1" applyNumberFormat="1" applyFont="1" applyFill="1" applyBorder="1" applyProtection="1">
      <protection locked="0"/>
    </xf>
    <xf numFmtId="3" fontId="10" fillId="6" borderId="4" xfId="1" applyNumberFormat="1" applyFont="1" applyFill="1" applyBorder="1" applyProtection="1">
      <protection locked="0"/>
    </xf>
    <xf numFmtId="3" fontId="0" fillId="6" borderId="4" xfId="1" applyNumberFormat="1" applyFont="1" applyFill="1" applyBorder="1" applyProtection="1"/>
    <xf numFmtId="3" fontId="4" fillId="5" borderId="9" xfId="1" applyNumberFormat="1" applyFont="1" applyFill="1" applyBorder="1"/>
    <xf numFmtId="3" fontId="0" fillId="6" borderId="4" xfId="1" applyNumberFormat="1" applyFont="1" applyFill="1" applyBorder="1"/>
    <xf numFmtId="3" fontId="10" fillId="6" borderId="4" xfId="1" applyNumberFormat="1" applyFont="1" applyFill="1" applyBorder="1" applyProtection="1"/>
    <xf numFmtId="3" fontId="4" fillId="6" borderId="9" xfId="1" applyNumberFormat="1" applyFont="1" applyFill="1" applyBorder="1"/>
    <xf numFmtId="3" fontId="1" fillId="0" borderId="0" xfId="1" applyNumberFormat="1" applyFont="1" applyFill="1" applyBorder="1"/>
    <xf numFmtId="0" fontId="0" fillId="0" borderId="0" xfId="0" applyAlignment="1" applyProtection="1">
      <alignment horizontal="center"/>
      <protection locked="0"/>
    </xf>
    <xf numFmtId="166" fontId="12" fillId="0" borderId="0" xfId="1" applyNumberFormat="1" applyFont="1" applyBorder="1" applyProtection="1"/>
    <xf numFmtId="166" fontId="12" fillId="6" borderId="4" xfId="1" applyNumberFormat="1" applyFont="1" applyFill="1" applyBorder="1" applyProtection="1"/>
    <xf numFmtId="3" fontId="4" fillId="6" borderId="7" xfId="0" applyNumberFormat="1" applyFont="1" applyFill="1" applyBorder="1" applyAlignment="1">
      <alignment wrapText="1"/>
    </xf>
    <xf numFmtId="0" fontId="11" fillId="0" borderId="0" xfId="0" applyFont="1"/>
    <xf numFmtId="166" fontId="4" fillId="5" borderId="10" xfId="1" applyNumberFormat="1" applyFont="1" applyFill="1" applyBorder="1" applyProtection="1"/>
    <xf numFmtId="166" fontId="4" fillId="6" borderId="10" xfId="1" applyNumberFormat="1" applyFont="1" applyFill="1" applyBorder="1" applyProtection="1"/>
    <xf numFmtId="166" fontId="1" fillId="0" borderId="0" xfId="1" applyNumberFormat="1" applyFont="1" applyFill="1" applyBorder="1" applyProtection="1"/>
    <xf numFmtId="3" fontId="12" fillId="6" borderId="4" xfId="1" applyNumberFormat="1" applyFont="1" applyFill="1" applyBorder="1" applyProtection="1"/>
    <xf numFmtId="0" fontId="10" fillId="0" borderId="0" xfId="0" applyFont="1" applyAlignment="1">
      <alignment horizontal="left" vertical="top" wrapText="1" indent="1"/>
    </xf>
    <xf numFmtId="166" fontId="15" fillId="6" borderId="9" xfId="1" applyNumberFormat="1" applyFont="1" applyFill="1" applyBorder="1"/>
    <xf numFmtId="3" fontId="4" fillId="5" borderId="9" xfId="1" applyNumberFormat="1" applyFont="1" applyFill="1" applyBorder="1" applyProtection="1"/>
    <xf numFmtId="166" fontId="15" fillId="5" borderId="9" xfId="1" applyNumberFormat="1" applyFont="1" applyFill="1" applyBorder="1" applyProtection="1"/>
    <xf numFmtId="166" fontId="15" fillId="6" borderId="4" xfId="1" applyNumberFormat="1" applyFont="1" applyFill="1" applyBorder="1" applyProtection="1">
      <protection locked="0"/>
    </xf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  <xf numFmtId="1" fontId="16" fillId="6" borderId="14" xfId="1" applyNumberFormat="1" applyFont="1" applyFill="1" applyBorder="1" applyAlignment="1">
      <alignment horizontal="left"/>
    </xf>
    <xf numFmtId="1" fontId="16" fillId="6" borderId="12" xfId="1" applyNumberFormat="1" applyFont="1" applyFill="1" applyBorder="1" applyAlignment="1">
      <alignment horizontal="left"/>
    </xf>
    <xf numFmtId="1" fontId="16" fillId="6" borderId="15" xfId="1" applyNumberFormat="1" applyFont="1" applyFill="1" applyBorder="1" applyAlignment="1">
      <alignment horizontal="left"/>
    </xf>
    <xf numFmtId="4" fontId="0" fillId="0" borderId="0" xfId="0" applyNumberFormat="1"/>
  </cellXfs>
  <cellStyles count="78">
    <cellStyle name="Comma" xfId="1" builtinId="3" customBuiltin="1"/>
    <cellStyle name="Followed Hyperlink" xfId="49" builtinId="9" hidden="1"/>
    <cellStyle name="Followed Hyperlink" xfId="53" builtinId="9" hidden="1"/>
    <cellStyle name="Followed Hyperlink" xfId="57" builtinId="9" hidden="1"/>
    <cellStyle name="Followed Hyperlink" xfId="61" builtinId="9" hidden="1"/>
    <cellStyle name="Followed Hyperlink" xfId="65" builtinId="9" hidden="1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63" builtinId="9" hidden="1"/>
    <cellStyle name="Followed Hyperlink" xfId="59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3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9" builtinId="9" hidden="1"/>
    <cellStyle name="Followed Hyperlink" xfId="4" builtinId="9" hidden="1"/>
    <cellStyle name="Followed Hyperlink" xfId="6" builtinId="9" hidden="1"/>
    <cellStyle name="Followed Hyperlink" xfId="3" builtinId="9" hidden="1"/>
    <cellStyle name="Followed Hyperlink" xfId="2" builtinId="9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2" builtinId="8" hidden="1"/>
    <cellStyle name="Hyperlink" xfId="56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0" builtinId="8" hidden="1"/>
    <cellStyle name="Hyperlink" xfId="28" builtinId="8" hidden="1"/>
    <cellStyle name="Hyperlink" xfId="30" builtinId="8" hidden="1"/>
    <cellStyle name="Hyperlink" xfId="32" builtinId="8" hidden="1"/>
    <cellStyle name="Hyperlink" xfId="26" builtinId="8" hidden="1"/>
    <cellStyle name="Hyperlink" xfId="24" builtinId="8" hidden="1"/>
    <cellStyle name="Normal" xfId="0" builtinId="0" customBuiltin="1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2:W124"/>
  <sheetViews>
    <sheetView tabSelected="1" topLeftCell="A63" zoomScale="91" zoomScaleNormal="91" workbookViewId="0">
      <selection activeCell="P63" sqref="P63"/>
    </sheetView>
  </sheetViews>
  <sheetFormatPr defaultColWidth="11.44140625" defaultRowHeight="14.4" x14ac:dyDescent="0.3"/>
  <cols>
    <col min="1" max="1" width="5" customWidth="1"/>
    <col min="2" max="2" width="6.6640625" customWidth="1"/>
    <col min="3" max="3" width="27.6640625" customWidth="1"/>
    <col min="4" max="4" width="7.6640625" customWidth="1"/>
    <col min="5" max="5" width="10.33203125" customWidth="1"/>
    <col min="6" max="6" width="9.33203125" customWidth="1"/>
    <col min="7" max="7" width="9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2" width="10.44140625" customWidth="1"/>
    <col min="13" max="13" width="9" customWidth="1"/>
    <col min="14" max="14" width="7.6640625" customWidth="1"/>
    <col min="15" max="15" width="10" customWidth="1"/>
    <col min="16" max="19" width="9.44140625" customWidth="1"/>
    <col min="20" max="20" width="10" customWidth="1"/>
    <col min="21" max="21" width="48" style="104" customWidth="1"/>
    <col min="22" max="22" width="31.88671875" style="182" customWidth="1"/>
    <col min="23" max="23" width="5.33203125" style="104" customWidth="1"/>
  </cols>
  <sheetData>
    <row r="2" spans="2:23" ht="44.4" customHeight="1" x14ac:dyDescent="0.35">
      <c r="B2" s="60" t="s">
        <v>0</v>
      </c>
      <c r="C2" s="61"/>
      <c r="D2" s="62"/>
      <c r="E2" s="62"/>
      <c r="F2" s="63"/>
      <c r="G2" s="62" t="s">
        <v>1</v>
      </c>
      <c r="H2" s="64"/>
      <c r="I2" s="64"/>
      <c r="J2" s="63"/>
      <c r="K2" s="63"/>
      <c r="L2" s="63"/>
      <c r="M2" s="63"/>
      <c r="N2" s="63"/>
      <c r="O2" s="65"/>
      <c r="P2" s="66"/>
      <c r="Q2" s="237" t="s">
        <v>2</v>
      </c>
      <c r="R2" s="237" t="s">
        <v>3</v>
      </c>
      <c r="S2" s="35"/>
      <c r="T2" s="34"/>
      <c r="U2" s="101"/>
      <c r="V2" s="240" t="s">
        <v>4</v>
      </c>
      <c r="W2" s="101"/>
    </row>
    <row r="3" spans="2:23" ht="15.6" x14ac:dyDescent="0.3">
      <c r="B3" s="67"/>
      <c r="C3" s="68"/>
      <c r="D3" s="69"/>
      <c r="E3" s="70"/>
      <c r="F3" s="69"/>
      <c r="G3" s="70"/>
      <c r="H3" s="70"/>
      <c r="I3" s="70"/>
      <c r="J3" s="69"/>
      <c r="K3" s="69"/>
      <c r="L3" s="69"/>
      <c r="M3" s="69"/>
      <c r="N3" s="69"/>
      <c r="O3" s="71"/>
      <c r="P3" s="72"/>
      <c r="Q3" s="238"/>
      <c r="R3" s="238"/>
      <c r="S3" s="37"/>
      <c r="T3" s="38" t="s">
        <v>5</v>
      </c>
      <c r="U3" s="163"/>
      <c r="V3" s="241"/>
      <c r="W3" s="102"/>
    </row>
    <row r="4" spans="2:23" ht="15.6" x14ac:dyDescent="0.3">
      <c r="B4" s="73" t="s">
        <v>6</v>
      </c>
      <c r="C4" s="74" t="s">
        <v>7</v>
      </c>
      <c r="D4" s="75" t="s">
        <v>8</v>
      </c>
      <c r="E4" s="75" t="s">
        <v>9</v>
      </c>
      <c r="F4" s="75" t="s">
        <v>10</v>
      </c>
      <c r="G4" s="75" t="s">
        <v>11</v>
      </c>
      <c r="H4" s="75" t="s">
        <v>12</v>
      </c>
      <c r="I4" s="75" t="s">
        <v>13</v>
      </c>
      <c r="J4" s="75" t="s">
        <v>14</v>
      </c>
      <c r="K4" s="75" t="s">
        <v>15</v>
      </c>
      <c r="L4" s="75" t="s">
        <v>16</v>
      </c>
      <c r="M4" s="75" t="s">
        <v>17</v>
      </c>
      <c r="N4" s="75" t="s">
        <v>18</v>
      </c>
      <c r="O4" s="76" t="s">
        <v>19</v>
      </c>
      <c r="P4" s="77" t="s">
        <v>20</v>
      </c>
      <c r="Q4" s="239"/>
      <c r="R4" s="239"/>
      <c r="S4" s="171" t="s">
        <v>21</v>
      </c>
      <c r="T4" s="39" t="s">
        <v>21</v>
      </c>
      <c r="U4" s="164" t="s">
        <v>22</v>
      </c>
      <c r="V4" s="242"/>
      <c r="W4" s="103"/>
    </row>
    <row r="5" spans="2:23" x14ac:dyDescent="0.3">
      <c r="B5" s="40">
        <v>100</v>
      </c>
      <c r="C5" s="6" t="s">
        <v>23</v>
      </c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212"/>
      <c r="Q5" s="48"/>
      <c r="R5" s="48"/>
      <c r="S5" s="49"/>
      <c r="T5" s="50"/>
      <c r="U5" s="142"/>
      <c r="V5" s="183"/>
      <c r="W5" s="149"/>
    </row>
    <row r="6" spans="2:23" x14ac:dyDescent="0.3">
      <c r="B6" s="41">
        <v>1010</v>
      </c>
      <c r="C6" s="100" t="s">
        <v>24</v>
      </c>
      <c r="D6" s="197">
        <f>+'CUM TB ENTRY'!D6</f>
        <v>0</v>
      </c>
      <c r="E6" s="197">
        <f>+'CUM TB ENTRY'!E6-'CUM TB ENTRY'!D6</f>
        <v>0</v>
      </c>
      <c r="F6" s="161">
        <f>+'CUM TB ENTRY'!F6-'CUM TB ENTRY'!E6</f>
        <v>0</v>
      </c>
      <c r="G6" s="51">
        <f>+'CUM TB ENTRY'!G6-'CUM TB ENTRY'!F6</f>
        <v>0</v>
      </c>
      <c r="H6" s="161">
        <f>+'CUM TB ENTRY'!H6-'CUM TB ENTRY'!G6</f>
        <v>0</v>
      </c>
      <c r="I6" s="51">
        <f>+'CUM TB ENTRY'!I6-'CUM TB ENTRY'!H6</f>
        <v>0</v>
      </c>
      <c r="J6" s="161">
        <f>+'CUM TB ENTRY'!J6-'CUM TB ENTRY'!I6</f>
        <v>0</v>
      </c>
      <c r="K6" s="161">
        <f>+'CUM TB ENTRY'!K6-'CUM TB ENTRY'!J6</f>
        <v>0</v>
      </c>
      <c r="L6" s="161">
        <f>+'CUM TB ENTRY'!L6-'CUM TB ENTRY'!K6</f>
        <v>0</v>
      </c>
      <c r="M6" s="161">
        <f>+'CUM TB ENTRY'!M6-'CUM TB ENTRY'!L6</f>
        <v>0</v>
      </c>
      <c r="N6" s="161">
        <f>+'CUM TB ENTRY'!N6-'CUM TB ENTRY'!M6</f>
        <v>0</v>
      </c>
      <c r="O6" s="161">
        <f>+'CUM TB ENTRY'!O6-'CUM TB ENTRY'!N6</f>
        <v>0</v>
      </c>
      <c r="P6" s="213">
        <f t="shared" ref="P6:P19" si="0">SUM(D6:O6)</f>
        <v>0</v>
      </c>
      <c r="Q6" s="172"/>
      <c r="R6" s="159"/>
      <c r="S6" s="57"/>
      <c r="T6" s="59"/>
      <c r="U6" s="177"/>
      <c r="V6" s="184"/>
      <c r="W6" s="150"/>
    </row>
    <row r="7" spans="2:23" x14ac:dyDescent="0.3">
      <c r="B7" s="42">
        <v>1020</v>
      </c>
      <c r="C7" s="100" t="s">
        <v>25</v>
      </c>
      <c r="D7" s="197">
        <f>+'CUM TB ENTRY'!D7</f>
        <v>0</v>
      </c>
      <c r="E7" s="197">
        <f>+'CUM TB ENTRY'!E7-'CUM TB ENTRY'!D7</f>
        <v>0</v>
      </c>
      <c r="F7" s="51">
        <f>+'CUM TB ENTRY'!F7-'CUM TB ENTRY'!E7</f>
        <v>0</v>
      </c>
      <c r="G7" s="51">
        <f>+'CUM TB ENTRY'!G7-'CUM TB ENTRY'!F7</f>
        <v>0</v>
      </c>
      <c r="H7" s="51">
        <f>+'CUM TB ENTRY'!H7-'CUM TB ENTRY'!G7</f>
        <v>0</v>
      </c>
      <c r="I7" s="51">
        <f>+'CUM TB ENTRY'!I7-'CUM TB ENTRY'!H7</f>
        <v>0</v>
      </c>
      <c r="J7" s="51">
        <f>+'CUM TB ENTRY'!J7-'CUM TB ENTRY'!I7</f>
        <v>0</v>
      </c>
      <c r="K7" s="51">
        <f>+'CUM TB ENTRY'!K7-'CUM TB ENTRY'!J7</f>
        <v>0</v>
      </c>
      <c r="L7" s="51">
        <f>+'CUM TB ENTRY'!L7-'CUM TB ENTRY'!K7</f>
        <v>243.41</v>
      </c>
      <c r="M7" s="51">
        <f>+'CUM TB ENTRY'!M7-'CUM TB ENTRY'!L7</f>
        <v>0</v>
      </c>
      <c r="N7" s="51">
        <f>+'CUM TB ENTRY'!N7-'CUM TB ENTRY'!M7</f>
        <v>0</v>
      </c>
      <c r="O7" s="51">
        <f>+'CUM TB ENTRY'!O7-'CUM TB ENTRY'!N7</f>
        <v>0</v>
      </c>
      <c r="P7" s="214">
        <f t="shared" si="0"/>
        <v>243.41</v>
      </c>
      <c r="Q7" s="53"/>
      <c r="R7" s="53"/>
      <c r="S7" s="49">
        <v>243</v>
      </c>
      <c r="T7" s="36">
        <f>+P7/S7</f>
        <v>1.0016872427983539</v>
      </c>
      <c r="U7" s="142" t="s">
        <v>26</v>
      </c>
      <c r="V7" s="183"/>
      <c r="W7" s="151"/>
    </row>
    <row r="8" spans="2:23" x14ac:dyDescent="0.3">
      <c r="B8" s="42">
        <v>1076</v>
      </c>
      <c r="C8" s="100" t="s">
        <v>27</v>
      </c>
      <c r="D8" s="197">
        <f>+'CUM TB ENTRY'!D8</f>
        <v>74659.5</v>
      </c>
      <c r="E8" s="197">
        <f>+'CUM TB ENTRY'!E8-'CUM TB ENTRY'!D8</f>
        <v>0</v>
      </c>
      <c r="F8" s="51">
        <f>+'CUM TB ENTRY'!F8-'CUM TB ENTRY'!E8</f>
        <v>0</v>
      </c>
      <c r="G8" s="51">
        <f>+'CUM TB ENTRY'!G8-'CUM TB ENTRY'!F8</f>
        <v>0</v>
      </c>
      <c r="H8" s="51">
        <f>+'CUM TB ENTRY'!H8-'CUM TB ENTRY'!G8</f>
        <v>0</v>
      </c>
      <c r="I8" s="51">
        <f>+'CUM TB ENTRY'!I8-'CUM TB ENTRY'!H8</f>
        <v>0</v>
      </c>
      <c r="J8" s="51">
        <f>+'CUM TB ENTRY'!J8-'CUM TB ENTRY'!I8</f>
        <v>74659.5</v>
      </c>
      <c r="K8" s="51">
        <f>+'CUM TB ENTRY'!K8-'CUM TB ENTRY'!J8</f>
        <v>0</v>
      </c>
      <c r="L8" s="51">
        <f>+'CUM TB ENTRY'!L8-'CUM TB ENTRY'!K8</f>
        <v>0</v>
      </c>
      <c r="M8" s="51">
        <f>+'CUM TB ENTRY'!M8-'CUM TB ENTRY'!L8</f>
        <v>0</v>
      </c>
      <c r="N8" s="51">
        <f>+'CUM TB ENTRY'!N8-'CUM TB ENTRY'!M8</f>
        <v>0</v>
      </c>
      <c r="O8" s="51">
        <f>+'CUM TB ENTRY'!O8-'CUM TB ENTRY'!N8</f>
        <v>0</v>
      </c>
      <c r="P8" s="214">
        <f t="shared" si="0"/>
        <v>149319</v>
      </c>
      <c r="Q8" s="53"/>
      <c r="R8" s="53"/>
      <c r="S8" s="49">
        <v>149319</v>
      </c>
      <c r="T8" s="36">
        <f t="shared" ref="T8:T21" si="1">+P8/S8</f>
        <v>1</v>
      </c>
      <c r="U8" s="142" t="s">
        <v>28</v>
      </c>
      <c r="V8" s="183"/>
      <c r="W8" s="151"/>
    </row>
    <row r="9" spans="2:23" x14ac:dyDescent="0.3">
      <c r="B9" s="42">
        <v>1090</v>
      </c>
      <c r="C9" s="100" t="s">
        <v>29</v>
      </c>
      <c r="D9" s="197">
        <f>+'CUM TB ENTRY'!D9</f>
        <v>0</v>
      </c>
      <c r="E9" s="197">
        <f>+'CUM TB ENTRY'!E9-'CUM TB ENTRY'!D9</f>
        <v>2386.14</v>
      </c>
      <c r="F9" s="51">
        <f>+'CUM TB ENTRY'!F9-'CUM TB ENTRY'!E9</f>
        <v>2430.1600000000003</v>
      </c>
      <c r="G9" s="51">
        <f>+'CUM TB ENTRY'!G9-'CUM TB ENTRY'!F9</f>
        <v>2396.0599999999995</v>
      </c>
      <c r="H9" s="51">
        <f>+'CUM TB ENTRY'!H9-'CUM TB ENTRY'!G9</f>
        <v>2832.2200000000003</v>
      </c>
      <c r="I9" s="51">
        <f>+'CUM TB ENTRY'!I9-'CUM TB ENTRY'!H9</f>
        <v>2766.6000000000004</v>
      </c>
      <c r="J9" s="51">
        <f>+'CUM TB ENTRY'!J9-'CUM TB ENTRY'!I9</f>
        <v>2665.9300000000003</v>
      </c>
      <c r="K9" s="51">
        <f>+'CUM TB ENTRY'!K9-'CUM TB ENTRY'!J9</f>
        <v>2736.2099999999991</v>
      </c>
      <c r="L9" s="51">
        <f>+'CUM TB ENTRY'!L9-'CUM TB ENTRY'!K9</f>
        <v>2674.7400000000016</v>
      </c>
      <c r="M9" s="51">
        <f>+'CUM TB ENTRY'!M9-'CUM TB ENTRY'!L9</f>
        <v>2959.7599999999984</v>
      </c>
      <c r="N9" s="51">
        <f>+'CUM TB ENTRY'!N9-'CUM TB ENTRY'!M9</f>
        <v>2880.1800000000003</v>
      </c>
      <c r="O9" s="51">
        <f>+'CUM TB ENTRY'!O9-'CUM TB ENTRY'!N9</f>
        <v>2431</v>
      </c>
      <c r="P9" s="214">
        <f t="shared" si="0"/>
        <v>29159</v>
      </c>
      <c r="Q9" s="53"/>
      <c r="R9" s="53"/>
      <c r="S9" s="49">
        <v>18000</v>
      </c>
      <c r="T9" s="36">
        <f t="shared" si="1"/>
        <v>1.6199444444444444</v>
      </c>
      <c r="U9" s="142" t="s">
        <v>164</v>
      </c>
      <c r="V9" s="183"/>
      <c r="W9" s="151"/>
    </row>
    <row r="10" spans="2:23" x14ac:dyDescent="0.3">
      <c r="B10" s="42">
        <v>1100</v>
      </c>
      <c r="C10" s="100" t="s">
        <v>30</v>
      </c>
      <c r="D10" s="197">
        <f>+'CUM TB ENTRY'!D10</f>
        <v>-5855</v>
      </c>
      <c r="E10" s="197">
        <f>+'CUM TB ENTRY'!E10-'CUM TB ENTRY'!D10</f>
        <v>5855</v>
      </c>
      <c r="F10" s="51">
        <f>+'CUM TB ENTRY'!F10-'CUM TB ENTRY'!E10</f>
        <v>0</v>
      </c>
      <c r="G10" s="51">
        <f>+'CUM TB ENTRY'!G10-'CUM TB ENTRY'!F10</f>
        <v>0</v>
      </c>
      <c r="H10" s="165">
        <f>+'CUM TB ENTRY'!H10-'CUM TB ENTRY'!G10</f>
        <v>0</v>
      </c>
      <c r="I10" s="51">
        <f>+'CUM TB ENTRY'!I10-'CUM TB ENTRY'!H10</f>
        <v>0</v>
      </c>
      <c r="J10" s="51">
        <f>+'CUM TB ENTRY'!J10-'CUM TB ENTRY'!I10</f>
        <v>0</v>
      </c>
      <c r="K10" s="51">
        <f>+'CUM TB ENTRY'!K10-'CUM TB ENTRY'!J10</f>
        <v>0</v>
      </c>
      <c r="L10" s="51">
        <f>+'CUM TB ENTRY'!L10-'CUM TB ENTRY'!K10</f>
        <v>0</v>
      </c>
      <c r="M10" s="51">
        <f>+'CUM TB ENTRY'!M10-'CUM TB ENTRY'!L10</f>
        <v>0</v>
      </c>
      <c r="N10" s="51">
        <f>+'CUM TB ENTRY'!N10-'CUM TB ENTRY'!M10</f>
        <v>0</v>
      </c>
      <c r="O10" s="51">
        <f>+'CUM TB ENTRY'!O10-'CUM TB ENTRY'!N10</f>
        <v>0</v>
      </c>
      <c r="P10" s="213">
        <f t="shared" si="0"/>
        <v>0</v>
      </c>
      <c r="Q10" s="172"/>
      <c r="R10" s="159"/>
      <c r="S10" s="49">
        <v>5400</v>
      </c>
      <c r="T10" s="36">
        <f t="shared" si="1"/>
        <v>0</v>
      </c>
      <c r="U10" s="157"/>
      <c r="V10" s="183"/>
      <c r="W10" s="151"/>
    </row>
    <row r="11" spans="2:23" x14ac:dyDescent="0.3">
      <c r="B11" s="42">
        <v>1106</v>
      </c>
      <c r="C11" s="1" t="s">
        <v>31</v>
      </c>
      <c r="D11" s="197">
        <f>+'CUM TB ENTRY'!D11</f>
        <v>89022.18</v>
      </c>
      <c r="E11" s="224">
        <f>+'CUM TB ENTRY'!E11-'CUM TB ENTRY'!D11</f>
        <v>0</v>
      </c>
      <c r="F11" s="51">
        <f>+'CUM TB ENTRY'!F11-'CUM TB ENTRY'!E11</f>
        <v>0</v>
      </c>
      <c r="G11" s="51">
        <f>+'CUM TB ENTRY'!G11-'CUM TB ENTRY'!F11</f>
        <v>0</v>
      </c>
      <c r="H11" s="51">
        <f>+'CUM TB ENTRY'!H11-'CUM TB ENTRY'!G11</f>
        <v>0</v>
      </c>
      <c r="I11" s="51">
        <f>+'CUM TB ENTRY'!I11-'CUM TB ENTRY'!H11</f>
        <v>0</v>
      </c>
      <c r="J11" s="161">
        <f>+'CUM TB ENTRY'!J11-'CUM TB ENTRY'!I11</f>
        <v>84272.520000000019</v>
      </c>
      <c r="K11" s="161">
        <f>+'CUM TB ENTRY'!K11-'CUM TB ENTRY'!J11</f>
        <v>0</v>
      </c>
      <c r="L11" s="161">
        <f>+'CUM TB ENTRY'!L11-'CUM TB ENTRY'!K11</f>
        <v>0</v>
      </c>
      <c r="M11" s="161">
        <f>+'CUM TB ENTRY'!M11-'CUM TB ENTRY'!L11</f>
        <v>0</v>
      </c>
      <c r="N11" s="161">
        <f>+'CUM TB ENTRY'!N11-'CUM TB ENTRY'!M11</f>
        <v>0</v>
      </c>
      <c r="O11" s="161">
        <f>+'CUM TB ENTRY'!O11-'CUM TB ENTRY'!N11</f>
        <v>0</v>
      </c>
      <c r="P11" s="213"/>
      <c r="Q11" s="172">
        <f>D11+J11</f>
        <v>173294.7</v>
      </c>
      <c r="R11" s="53"/>
      <c r="S11" s="49">
        <v>0</v>
      </c>
      <c r="T11" s="36"/>
      <c r="U11" s="157" t="s">
        <v>32</v>
      </c>
      <c r="V11" s="183"/>
      <c r="W11" s="152"/>
    </row>
    <row r="12" spans="2:23" x14ac:dyDescent="0.3">
      <c r="B12" s="42">
        <v>1107</v>
      </c>
      <c r="C12" s="1" t="s">
        <v>33</v>
      </c>
      <c r="D12" s="197">
        <f>+'CUM TB ENTRY'!D12</f>
        <v>0</v>
      </c>
      <c r="E12" s="224">
        <f>+'CUM TB ENTRY'!E12-'CUM TB ENTRY'!D12</f>
        <v>0</v>
      </c>
      <c r="F12" s="161">
        <f>+'CUM TB ENTRY'!F12-'CUM TB ENTRY'!E12</f>
        <v>200</v>
      </c>
      <c r="G12" s="161">
        <f>+'CUM TB ENTRY'!G12-'CUM TB ENTRY'!F12</f>
        <v>100</v>
      </c>
      <c r="H12" s="51">
        <f>+'CUM TB ENTRY'!H12-'CUM TB ENTRY'!G12</f>
        <v>0</v>
      </c>
      <c r="I12" s="51">
        <f>+'CUM TB ENTRY'!I12-'CUM TB ENTRY'!H12</f>
        <v>0</v>
      </c>
      <c r="J12" s="161">
        <f>+'CUM TB ENTRY'!J12-'CUM TB ENTRY'!I12</f>
        <v>0</v>
      </c>
      <c r="K12" s="161">
        <f>+'CUM TB ENTRY'!K12-'CUM TB ENTRY'!J12</f>
        <v>100</v>
      </c>
      <c r="L12" s="161">
        <f>+'CUM TB ENTRY'!L12-'CUM TB ENTRY'!K12</f>
        <v>0</v>
      </c>
      <c r="M12" s="161">
        <f>+'CUM TB ENTRY'!M12-'CUM TB ENTRY'!L12</f>
        <v>0</v>
      </c>
      <c r="N12" s="161">
        <f>+'CUM TB ENTRY'!N12-'CUM TB ENTRY'!M12</f>
        <v>0</v>
      </c>
      <c r="O12" s="161">
        <f>+'CUM TB ENTRY'!O12-'CUM TB ENTRY'!N12</f>
        <v>0</v>
      </c>
      <c r="P12" s="213">
        <f t="shared" si="0"/>
        <v>400</v>
      </c>
      <c r="Q12" s="172"/>
      <c r="R12" s="53"/>
      <c r="S12" s="49">
        <v>0</v>
      </c>
      <c r="T12" s="36"/>
      <c r="U12" s="157" t="s">
        <v>34</v>
      </c>
      <c r="V12" s="183"/>
      <c r="W12" s="152"/>
    </row>
    <row r="13" spans="2:23" x14ac:dyDescent="0.3">
      <c r="B13" s="42">
        <v>1200</v>
      </c>
      <c r="C13" s="100" t="s">
        <v>35</v>
      </c>
      <c r="D13" s="197">
        <f>+'CUM TB ENTRY'!D13</f>
        <v>0</v>
      </c>
      <c r="E13" s="197">
        <f>+'CUM TB ENTRY'!E13-'CUM TB ENTRY'!D13</f>
        <v>0</v>
      </c>
      <c r="F13" s="51">
        <f>+'CUM TB ENTRY'!F13-'CUM TB ENTRY'!E13</f>
        <v>844.5</v>
      </c>
      <c r="G13" s="51">
        <f>+'CUM TB ENTRY'!G13-'CUM TB ENTRY'!F13</f>
        <v>0</v>
      </c>
      <c r="H13" s="51">
        <f>+'CUM TB ENTRY'!H13-'CUM TB ENTRY'!G13</f>
        <v>0</v>
      </c>
      <c r="I13" s="51">
        <f>+'CUM TB ENTRY'!I13-'CUM TB ENTRY'!H13</f>
        <v>0</v>
      </c>
      <c r="J13" s="51">
        <f>+'CUM TB ENTRY'!J13-'CUM TB ENTRY'!I13</f>
        <v>338</v>
      </c>
      <c r="K13" s="51">
        <f>+'CUM TB ENTRY'!K13-'CUM TB ENTRY'!J13</f>
        <v>0</v>
      </c>
      <c r="L13" s="51">
        <f>+'CUM TB ENTRY'!L13-'CUM TB ENTRY'!K13</f>
        <v>0</v>
      </c>
      <c r="M13" s="51">
        <f>+'CUM TB ENTRY'!M13-'CUM TB ENTRY'!L13</f>
        <v>0</v>
      </c>
      <c r="N13" s="51">
        <f>+'CUM TB ENTRY'!N13-'CUM TB ENTRY'!M13</f>
        <v>0</v>
      </c>
      <c r="O13" s="51">
        <f>+'CUM TB ENTRY'!O13-'CUM TB ENTRY'!N13</f>
        <v>844.5</v>
      </c>
      <c r="P13" s="214">
        <f t="shared" si="0"/>
        <v>2027</v>
      </c>
      <c r="Q13" s="53"/>
      <c r="R13" s="53"/>
      <c r="S13" s="49">
        <v>4218</v>
      </c>
      <c r="T13" s="36">
        <f t="shared" si="1"/>
        <v>0.48055950687529636</v>
      </c>
      <c r="U13" s="142" t="s">
        <v>165</v>
      </c>
      <c r="V13" s="183"/>
      <c r="W13" s="151"/>
    </row>
    <row r="14" spans="2:23" x14ac:dyDescent="0.3">
      <c r="B14" s="42">
        <v>1201</v>
      </c>
      <c r="C14" s="100" t="s">
        <v>36</v>
      </c>
      <c r="D14" s="197">
        <f>+'CUM TB ENTRY'!D14</f>
        <v>0</v>
      </c>
      <c r="E14" s="197">
        <f>+'CUM TB ENTRY'!E14-'CUM TB ENTRY'!D14</f>
        <v>175.5</v>
      </c>
      <c r="F14" s="51">
        <f>+'CUM TB ENTRY'!F14-'CUM TB ENTRY'!E14</f>
        <v>338</v>
      </c>
      <c r="G14" s="51">
        <f>+'CUM TB ENTRY'!G14-'CUM TB ENTRY'!F14</f>
        <v>0</v>
      </c>
      <c r="H14" s="51">
        <f>+'CUM TB ENTRY'!H14-'CUM TB ENTRY'!G14</f>
        <v>1547.5</v>
      </c>
      <c r="I14" s="51">
        <f>+'CUM TB ENTRY'!I14-'CUM TB ENTRY'!H14</f>
        <v>266.5</v>
      </c>
      <c r="J14" s="51">
        <f>+'CUM TB ENTRY'!J14-'CUM TB ENTRY'!I14</f>
        <v>-513.5</v>
      </c>
      <c r="K14" s="51">
        <f>+'CUM TB ENTRY'!K14-'CUM TB ENTRY'!J14</f>
        <v>0</v>
      </c>
      <c r="L14" s="51">
        <f>+'CUM TB ENTRY'!L14-'CUM TB ENTRY'!K14</f>
        <v>0</v>
      </c>
      <c r="M14" s="51">
        <f>+'CUM TB ENTRY'!M14-'CUM TB ENTRY'!L14</f>
        <v>0</v>
      </c>
      <c r="N14" s="51">
        <f>+'CUM TB ENTRY'!N14-'CUM TB ENTRY'!M14</f>
        <v>267</v>
      </c>
      <c r="O14" s="51">
        <f>+'CUM TB ENTRY'!O14-'CUM TB ENTRY'!N14</f>
        <v>0</v>
      </c>
      <c r="P14" s="214">
        <f t="shared" si="0"/>
        <v>2081</v>
      </c>
      <c r="Q14" s="53"/>
      <c r="R14" s="53"/>
      <c r="S14" s="49">
        <v>2560</v>
      </c>
      <c r="T14" s="36">
        <f t="shared" si="1"/>
        <v>0.81289062499999998</v>
      </c>
      <c r="U14" s="142" t="s">
        <v>156</v>
      </c>
      <c r="V14" s="183"/>
      <c r="W14" s="151"/>
    </row>
    <row r="15" spans="2:23" x14ac:dyDescent="0.3">
      <c r="B15" s="42">
        <v>1202</v>
      </c>
      <c r="C15" s="100" t="s">
        <v>37</v>
      </c>
      <c r="D15" s="197">
        <f>+'CUM TB ENTRY'!D15</f>
        <v>0</v>
      </c>
      <c r="E15" s="197">
        <f>+'CUM TB ENTRY'!E15-'CUM TB ENTRY'!D15</f>
        <v>68</v>
      </c>
      <c r="F15" s="51">
        <f>+'CUM TB ENTRY'!F15-'CUM TB ENTRY'!E15</f>
        <v>254</v>
      </c>
      <c r="G15" s="51">
        <f>+'CUM TB ENTRY'!G15-'CUM TB ENTRY'!F15</f>
        <v>243.5</v>
      </c>
      <c r="H15" s="51">
        <f>+'CUM TB ENTRY'!H15-'CUM TB ENTRY'!G15</f>
        <v>0</v>
      </c>
      <c r="I15" s="51">
        <f>+'CUM TB ENTRY'!I15-'CUM TB ENTRY'!H15</f>
        <v>0</v>
      </c>
      <c r="J15" s="51">
        <f>+'CUM TB ENTRY'!J15-'CUM TB ENTRY'!I15</f>
        <v>175.5</v>
      </c>
      <c r="K15" s="51">
        <f>+'CUM TB ENTRY'!K15-'CUM TB ENTRY'!J15</f>
        <v>322</v>
      </c>
      <c r="L15" s="51">
        <f>+'CUM TB ENTRY'!L15-'CUM TB ENTRY'!K15</f>
        <v>159</v>
      </c>
      <c r="M15" s="51">
        <f>+'CUM TB ENTRY'!M15-'CUM TB ENTRY'!L15</f>
        <v>0</v>
      </c>
      <c r="N15" s="51">
        <f>+'CUM TB ENTRY'!N15-'CUM TB ENTRY'!M15</f>
        <v>508</v>
      </c>
      <c r="O15" s="51">
        <f>+'CUM TB ENTRY'!O15-'CUM TB ENTRY'!N15</f>
        <v>176</v>
      </c>
      <c r="P15" s="214">
        <f t="shared" si="0"/>
        <v>1906</v>
      </c>
      <c r="Q15" s="53"/>
      <c r="R15" s="53"/>
      <c r="S15" s="49">
        <v>1716</v>
      </c>
      <c r="T15" s="36">
        <f t="shared" si="1"/>
        <v>1.1107226107226107</v>
      </c>
      <c r="U15" s="142" t="s">
        <v>166</v>
      </c>
      <c r="V15" s="183"/>
      <c r="W15" s="151"/>
    </row>
    <row r="16" spans="2:23" x14ac:dyDescent="0.3">
      <c r="B16" s="42">
        <v>1300</v>
      </c>
      <c r="C16" s="100" t="s">
        <v>38</v>
      </c>
      <c r="D16" s="197">
        <f>+'CUM TB ENTRY'!D16</f>
        <v>140</v>
      </c>
      <c r="E16" s="197">
        <f>+'CUM TB ENTRY'!E16-'CUM TB ENTRY'!D16</f>
        <v>43.5</v>
      </c>
      <c r="F16" s="51">
        <f>+'CUM TB ENTRY'!F16-'CUM TB ENTRY'!E16</f>
        <v>269.5</v>
      </c>
      <c r="G16" s="51">
        <f>+'CUM TB ENTRY'!G16-'CUM TB ENTRY'!F16</f>
        <v>444.76</v>
      </c>
      <c r="H16" s="51">
        <f>+'CUM TB ENTRY'!H16-'CUM TB ENTRY'!G16</f>
        <v>70</v>
      </c>
      <c r="I16" s="51">
        <f>+'CUM TB ENTRY'!I16-'CUM TB ENTRY'!H16</f>
        <v>0</v>
      </c>
      <c r="J16" s="51">
        <f>+'CUM TB ENTRY'!J16-'CUM TB ENTRY'!I16</f>
        <v>0</v>
      </c>
      <c r="K16" s="51">
        <f>+'CUM TB ENTRY'!K16-'CUM TB ENTRY'!J16</f>
        <v>168</v>
      </c>
      <c r="L16" s="51">
        <f>+'CUM TB ENTRY'!L16-'CUM TB ENTRY'!K16</f>
        <v>0</v>
      </c>
      <c r="M16" s="51">
        <f>+'CUM TB ENTRY'!M16-'CUM TB ENTRY'!L16</f>
        <v>84</v>
      </c>
      <c r="N16" s="51">
        <f>+'CUM TB ENTRY'!N16-'CUM TB ENTRY'!M16</f>
        <v>0</v>
      </c>
      <c r="O16" s="51">
        <f>+'CUM TB ENTRY'!O16-'CUM TB ENTRY'!N16</f>
        <v>134.24</v>
      </c>
      <c r="P16" s="214">
        <f t="shared" si="0"/>
        <v>1354</v>
      </c>
      <c r="Q16" s="53"/>
      <c r="R16" s="53"/>
      <c r="S16" s="49">
        <v>1837</v>
      </c>
      <c r="T16" s="36">
        <f t="shared" si="1"/>
        <v>0.73707131192161135</v>
      </c>
      <c r="U16" s="142" t="s">
        <v>167</v>
      </c>
      <c r="V16" s="183"/>
      <c r="W16" s="152"/>
    </row>
    <row r="17" spans="2:23" x14ac:dyDescent="0.3">
      <c r="B17" s="42">
        <v>1301</v>
      </c>
      <c r="C17" s="100" t="s">
        <v>39</v>
      </c>
      <c r="D17" s="197">
        <f>+'CUM TB ENTRY'!D17</f>
        <v>11</v>
      </c>
      <c r="E17" s="197">
        <f>+'CUM TB ENTRY'!E17-'CUM TB ENTRY'!D17</f>
        <v>0</v>
      </c>
      <c r="F17" s="51">
        <f>+'CUM TB ENTRY'!F17-'CUM TB ENTRY'!E17</f>
        <v>0</v>
      </c>
      <c r="G17" s="51">
        <f>+'CUM TB ENTRY'!G17-'CUM TB ENTRY'!F17</f>
        <v>0</v>
      </c>
      <c r="H17" s="51">
        <f>+'CUM TB ENTRY'!H17-'CUM TB ENTRY'!G17</f>
        <v>0</v>
      </c>
      <c r="I17" s="51">
        <f>+'CUM TB ENTRY'!I17-'CUM TB ENTRY'!H17</f>
        <v>0</v>
      </c>
      <c r="J17" s="51">
        <f>+'CUM TB ENTRY'!J17-'CUM TB ENTRY'!I17</f>
        <v>0</v>
      </c>
      <c r="K17" s="51">
        <f>+'CUM TB ENTRY'!K17-'CUM TB ENTRY'!J17</f>
        <v>0</v>
      </c>
      <c r="L17" s="51">
        <f>+'CUM TB ENTRY'!L17-'CUM TB ENTRY'!K17</f>
        <v>0</v>
      </c>
      <c r="M17" s="51">
        <f>+'CUM TB ENTRY'!M17-'CUM TB ENTRY'!L17</f>
        <v>0</v>
      </c>
      <c r="N17" s="51">
        <f>+'CUM TB ENTRY'!N17-'CUM TB ENTRY'!M17</f>
        <v>0</v>
      </c>
      <c r="O17" s="51">
        <f>+'CUM TB ENTRY'!O17-'CUM TB ENTRY'!N17</f>
        <v>0</v>
      </c>
      <c r="P17" s="214">
        <f t="shared" si="0"/>
        <v>11</v>
      </c>
      <c r="Q17" s="53"/>
      <c r="R17" s="53"/>
      <c r="S17" s="49">
        <v>11</v>
      </c>
      <c r="T17" s="36">
        <f t="shared" si="1"/>
        <v>1</v>
      </c>
      <c r="U17" s="104" t="s">
        <v>40</v>
      </c>
      <c r="V17" s="185"/>
      <c r="W17" s="151"/>
    </row>
    <row r="18" spans="2:23" x14ac:dyDescent="0.3">
      <c r="B18" s="42">
        <v>1305</v>
      </c>
      <c r="C18" s="100" t="s">
        <v>41</v>
      </c>
      <c r="D18" s="197">
        <f>+'CUM TB ENTRY'!D18</f>
        <v>140.54</v>
      </c>
      <c r="E18" s="197">
        <f>+'CUM TB ENTRY'!E18-'CUM TB ENTRY'!D18</f>
        <v>243.73999999999998</v>
      </c>
      <c r="F18" s="51">
        <f>+'CUM TB ENTRY'!F18-'CUM TB ENTRY'!E18</f>
        <v>0</v>
      </c>
      <c r="G18" s="51">
        <f>+'CUM TB ENTRY'!G18-'CUM TB ENTRY'!F18</f>
        <v>882.96</v>
      </c>
      <c r="H18" s="51">
        <f>+'CUM TB ENTRY'!H18-'CUM TB ENTRY'!G18</f>
        <v>0</v>
      </c>
      <c r="I18" s="51">
        <f>+'CUM TB ENTRY'!I18-'CUM TB ENTRY'!H18</f>
        <v>1136.07</v>
      </c>
      <c r="J18" s="51">
        <f>+'CUM TB ENTRY'!J18-'CUM TB ENTRY'!I18</f>
        <v>185</v>
      </c>
      <c r="K18" s="51">
        <f>+'CUM TB ENTRY'!K18-'CUM TB ENTRY'!J18</f>
        <v>0</v>
      </c>
      <c r="L18" s="51">
        <f>+'CUM TB ENTRY'!L18-'CUM TB ENTRY'!K18</f>
        <v>215.5</v>
      </c>
      <c r="M18" s="51">
        <f>+'CUM TB ENTRY'!M18-'CUM TB ENTRY'!L18</f>
        <v>71.5</v>
      </c>
      <c r="N18" s="51">
        <f>+'CUM TB ENTRY'!N18-'CUM TB ENTRY'!M18</f>
        <v>87.690000000000055</v>
      </c>
      <c r="O18" s="51">
        <f>+'CUM TB ENTRY'!O18-'CUM TB ENTRY'!N18</f>
        <v>256</v>
      </c>
      <c r="P18" s="214">
        <f t="shared" si="0"/>
        <v>3219</v>
      </c>
      <c r="Q18" s="53"/>
      <c r="R18" s="53"/>
      <c r="S18" s="49">
        <v>2310</v>
      </c>
      <c r="T18" s="36">
        <f t="shared" si="1"/>
        <v>1.3935064935064936</v>
      </c>
      <c r="U18" s="104" t="s">
        <v>42</v>
      </c>
      <c r="V18" s="183"/>
      <c r="W18" s="151"/>
    </row>
    <row r="19" spans="2:23" x14ac:dyDescent="0.3">
      <c r="B19" s="42">
        <v>1306</v>
      </c>
      <c r="C19" s="100" t="s">
        <v>43</v>
      </c>
      <c r="D19" s="197">
        <f>+'CUM TB ENTRY'!D19</f>
        <v>595</v>
      </c>
      <c r="E19" s="197">
        <f>+'CUM TB ENTRY'!E19-'CUM TB ENTRY'!D19</f>
        <v>0</v>
      </c>
      <c r="F19" s="51">
        <f>+'CUM TB ENTRY'!F19-'CUM TB ENTRY'!E19</f>
        <v>0</v>
      </c>
      <c r="G19" s="51">
        <f>+'CUM TB ENTRY'!G19-'CUM TB ENTRY'!F19</f>
        <v>0</v>
      </c>
      <c r="H19" s="51">
        <f>+'CUM TB ENTRY'!H19-'CUM TB ENTRY'!G19</f>
        <v>0</v>
      </c>
      <c r="I19" s="51">
        <f>+'CUM TB ENTRY'!I19-'CUM TB ENTRY'!H19</f>
        <v>0</v>
      </c>
      <c r="J19" s="51">
        <f>+'CUM TB ENTRY'!J19-'CUM TB ENTRY'!I19</f>
        <v>0</v>
      </c>
      <c r="K19" s="51">
        <f>+'CUM TB ENTRY'!K19-'CUM TB ENTRY'!J19</f>
        <v>135</v>
      </c>
      <c r="L19" s="51">
        <f>+'CUM TB ENTRY'!L19-'CUM TB ENTRY'!K19</f>
        <v>0</v>
      </c>
      <c r="M19" s="51">
        <f>+'CUM TB ENTRY'!M19-'CUM TB ENTRY'!L19</f>
        <v>0</v>
      </c>
      <c r="N19" s="51">
        <f>+'CUM TB ENTRY'!N19-'CUM TB ENTRY'!M19</f>
        <v>0</v>
      </c>
      <c r="O19" s="51">
        <f>+'CUM TB ENTRY'!O19-'CUM TB ENTRY'!N19</f>
        <v>997</v>
      </c>
      <c r="P19" s="214">
        <f t="shared" si="0"/>
        <v>1727</v>
      </c>
      <c r="Q19" s="53"/>
      <c r="R19" s="53"/>
      <c r="S19" s="49">
        <v>630</v>
      </c>
      <c r="T19" s="36">
        <f t="shared" si="1"/>
        <v>2.7412698412698413</v>
      </c>
      <c r="U19" s="142" t="s">
        <v>168</v>
      </c>
      <c r="V19" s="183"/>
      <c r="W19" s="151"/>
    </row>
    <row r="20" spans="2:23" x14ac:dyDescent="0.3">
      <c r="B20" s="166"/>
      <c r="C20" s="1"/>
      <c r="D20" s="197"/>
      <c r="E20" s="197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214"/>
      <c r="Q20" s="53"/>
      <c r="R20" s="53"/>
      <c r="S20" s="49"/>
      <c r="T20" s="36"/>
      <c r="U20" s="142"/>
      <c r="V20" s="183"/>
      <c r="W20" s="151"/>
    </row>
    <row r="21" spans="2:23" x14ac:dyDescent="0.3">
      <c r="B21" s="79" t="s">
        <v>44</v>
      </c>
      <c r="C21" s="80" t="s">
        <v>23</v>
      </c>
      <c r="D21" s="228">
        <f t="shared" ref="D21:I21" si="2">SUM(D5:D20)</f>
        <v>158713.22</v>
      </c>
      <c r="E21" s="228">
        <f t="shared" si="2"/>
        <v>8771.8799999999992</v>
      </c>
      <c r="F21" s="81">
        <f t="shared" si="2"/>
        <v>4336.16</v>
      </c>
      <c r="G21" s="81">
        <f t="shared" si="2"/>
        <v>4067.2799999999997</v>
      </c>
      <c r="H21" s="81">
        <f t="shared" si="2"/>
        <v>4449.72</v>
      </c>
      <c r="I21" s="81">
        <f t="shared" si="2"/>
        <v>4169.17</v>
      </c>
      <c r="J21" s="81">
        <f t="shared" ref="J21" si="3">SUM(J5:J20)</f>
        <v>161782.95000000001</v>
      </c>
      <c r="K21" s="81">
        <f t="shared" ref="K21" si="4">SUM(K5:K20)</f>
        <v>3461.2099999999991</v>
      </c>
      <c r="L21" s="81">
        <f t="shared" ref="L21:O21" si="5">SUM(L5:L20)</f>
        <v>3292.6500000000015</v>
      </c>
      <c r="M21" s="81">
        <f t="shared" si="5"/>
        <v>3115.2599999999984</v>
      </c>
      <c r="N21" s="81">
        <f t="shared" si="5"/>
        <v>3742.8700000000003</v>
      </c>
      <c r="O21" s="81">
        <f t="shared" si="5"/>
        <v>4838.74</v>
      </c>
      <c r="P21" s="234">
        <f>SUM(P6:P19)</f>
        <v>191446.41</v>
      </c>
      <c r="Q21" s="235">
        <f>SUM(Q6:Q19)</f>
        <v>173294.7</v>
      </c>
      <c r="R21" s="78">
        <f>SUM(R6:R19)</f>
        <v>0</v>
      </c>
      <c r="S21" s="78">
        <f>SUM(S6:S19)</f>
        <v>186244</v>
      </c>
      <c r="T21" s="82">
        <f t="shared" si="1"/>
        <v>1.0279333025493438</v>
      </c>
      <c r="U21" s="158"/>
      <c r="V21" s="186"/>
      <c r="W21" s="153"/>
    </row>
    <row r="22" spans="2:23" x14ac:dyDescent="0.3">
      <c r="B22" s="41"/>
      <c r="C22" s="1"/>
      <c r="D22" s="198"/>
      <c r="E22" s="198"/>
      <c r="F22" s="46"/>
      <c r="G22" s="46"/>
      <c r="H22" s="46"/>
      <c r="I22" s="46"/>
      <c r="J22" s="46"/>
      <c r="K22" s="46"/>
      <c r="L22" s="46"/>
      <c r="M22" s="55"/>
      <c r="N22" s="46"/>
      <c r="O22" s="46"/>
      <c r="P22" s="214"/>
      <c r="Q22" s="53"/>
      <c r="R22" s="53"/>
      <c r="S22" s="56"/>
      <c r="T22" s="36"/>
      <c r="U22" s="142"/>
      <c r="V22" s="183"/>
      <c r="W22" s="151"/>
    </row>
    <row r="23" spans="2:23" x14ac:dyDescent="0.3">
      <c r="B23" s="43">
        <v>101</v>
      </c>
      <c r="C23" s="8" t="s">
        <v>45</v>
      </c>
      <c r="D23" s="198"/>
      <c r="E23" s="198"/>
      <c r="F23" s="46"/>
      <c r="G23" s="46"/>
      <c r="H23" s="46"/>
      <c r="I23" s="46"/>
      <c r="J23" s="46"/>
      <c r="K23" s="46"/>
      <c r="L23" s="46"/>
      <c r="M23" s="55"/>
      <c r="N23" s="46"/>
      <c r="O23" s="46"/>
      <c r="P23" s="214"/>
      <c r="Q23" s="53"/>
      <c r="R23" s="53"/>
      <c r="S23" s="56"/>
      <c r="T23" s="36"/>
      <c r="U23" s="142"/>
      <c r="V23" s="183"/>
      <c r="W23" s="151"/>
    </row>
    <row r="24" spans="2:23" x14ac:dyDescent="0.3">
      <c r="B24" s="42">
        <v>4000</v>
      </c>
      <c r="C24" s="100" t="s">
        <v>46</v>
      </c>
      <c r="D24" s="197">
        <f>+'CUM TB ENTRY'!D24</f>
        <v>6317.67</v>
      </c>
      <c r="E24" s="197">
        <f>+'CUM TB ENTRY'!E24-'CUM TB ENTRY'!D24</f>
        <v>5106.6000000000004</v>
      </c>
      <c r="F24" s="51">
        <f>+'CUM TB ENTRY'!F24-'CUM TB ENTRY'!E24</f>
        <v>6158.57</v>
      </c>
      <c r="G24" s="51">
        <f>+'CUM TB ENTRY'!G24-'CUM TB ENTRY'!F24</f>
        <v>6216.32</v>
      </c>
      <c r="H24" s="51">
        <f>+'CUM TB ENTRY'!H24-'CUM TB ENTRY'!G24</f>
        <v>6030.5600000000013</v>
      </c>
      <c r="I24" s="51">
        <f>+'CUM TB ENTRY'!I24-'CUM TB ENTRY'!H24</f>
        <v>6253.6999999999971</v>
      </c>
      <c r="J24" s="51">
        <f>+'CUM TB ENTRY'!J24-'CUM TB ENTRY'!I24</f>
        <v>6228.0400000000009</v>
      </c>
      <c r="K24" s="51">
        <f>+'CUM TB ENTRY'!K24-'CUM TB ENTRY'!J24</f>
        <v>9106.489999999998</v>
      </c>
      <c r="L24" s="51">
        <f>+'CUM TB ENTRY'!L24-'CUM TB ENTRY'!K24</f>
        <v>9142.93</v>
      </c>
      <c r="M24" s="51">
        <f>+'CUM TB ENTRY'!M24-'CUM TB ENTRY'!L24</f>
        <v>5948.4200000000055</v>
      </c>
      <c r="N24" s="51">
        <f>+'CUM TB ENTRY'!N24-'CUM TB ENTRY'!M24</f>
        <v>5889.6999999999971</v>
      </c>
      <c r="O24" s="51">
        <f>+'CUM TB ENTRY'!O24-'CUM TB ENTRY'!N24</f>
        <v>5836</v>
      </c>
      <c r="P24" s="214">
        <f t="shared" ref="P24:P42" si="6">SUM(D24:O24)</f>
        <v>78235</v>
      </c>
      <c r="Q24" s="53"/>
      <c r="R24" s="53"/>
      <c r="S24" s="49">
        <v>79601</v>
      </c>
      <c r="T24" s="36">
        <f t="shared" ref="T24:T48" si="7">+P24/S24</f>
        <v>0.98283941156518129</v>
      </c>
      <c r="U24" s="143" t="s">
        <v>169</v>
      </c>
      <c r="V24" s="183"/>
      <c r="W24" s="151"/>
    </row>
    <row r="25" spans="2:23" x14ac:dyDescent="0.3">
      <c r="B25" s="42">
        <v>4004</v>
      </c>
      <c r="C25" s="100" t="s">
        <v>47</v>
      </c>
      <c r="D25" s="197">
        <f>+'CUM TB ENTRY'!D25</f>
        <v>0</v>
      </c>
      <c r="E25" s="197">
        <f>+'CUM TB ENTRY'!E25-'CUM TB ENTRY'!D25</f>
        <v>22</v>
      </c>
      <c r="F25" s="51">
        <f>+'CUM TB ENTRY'!F25-'CUM TB ENTRY'!E25</f>
        <v>22</v>
      </c>
      <c r="G25" s="51">
        <f>+'CUM TB ENTRY'!G25-'CUM TB ENTRY'!F25</f>
        <v>22</v>
      </c>
      <c r="H25" s="51">
        <f>+'CUM TB ENTRY'!H25-'CUM TB ENTRY'!G25</f>
        <v>22</v>
      </c>
      <c r="I25" s="51">
        <f>+'CUM TB ENTRY'!I25-'CUM TB ENTRY'!H25</f>
        <v>22</v>
      </c>
      <c r="J25" s="51">
        <f>+'CUM TB ENTRY'!J25-'CUM TB ENTRY'!I25</f>
        <v>22</v>
      </c>
      <c r="K25" s="51">
        <f>+'CUM TB ENTRY'!K25-'CUM TB ENTRY'!J25</f>
        <v>22</v>
      </c>
      <c r="L25" s="51">
        <f>+'CUM TB ENTRY'!L25-'CUM TB ENTRY'!K25</f>
        <v>22</v>
      </c>
      <c r="M25" s="51">
        <f>+'CUM TB ENTRY'!M25-'CUM TB ENTRY'!L25</f>
        <v>22</v>
      </c>
      <c r="N25" s="51">
        <f>+'CUM TB ENTRY'!N25-'CUM TB ENTRY'!M25</f>
        <v>22</v>
      </c>
      <c r="O25" s="51">
        <f>+'CUM TB ENTRY'!O25-'CUM TB ENTRY'!N25</f>
        <v>22</v>
      </c>
      <c r="P25" s="214">
        <f t="shared" si="6"/>
        <v>242</v>
      </c>
      <c r="Q25" s="53"/>
      <c r="R25" s="53"/>
      <c r="S25" s="49">
        <v>264</v>
      </c>
      <c r="T25" s="36"/>
      <c r="U25" s="143" t="s">
        <v>170</v>
      </c>
      <c r="V25" s="183"/>
      <c r="W25" s="151"/>
    </row>
    <row r="26" spans="2:23" x14ac:dyDescent="0.3">
      <c r="B26" s="42">
        <v>4010</v>
      </c>
      <c r="C26" s="100" t="s">
        <v>48</v>
      </c>
      <c r="D26" s="197">
        <f>+'CUM TB ENTRY'!D26</f>
        <v>165</v>
      </c>
      <c r="E26" s="197">
        <f>+'CUM TB ENTRY'!E26-'CUM TB ENTRY'!D26</f>
        <v>120</v>
      </c>
      <c r="F26" s="51">
        <f>+'CUM TB ENTRY'!F26-'CUM TB ENTRY'!E26</f>
        <v>46.44</v>
      </c>
      <c r="G26" s="51">
        <f>+'CUM TB ENTRY'!G26-'CUM TB ENTRY'!F26</f>
        <v>0</v>
      </c>
      <c r="H26" s="51">
        <f>+'CUM TB ENTRY'!H26-'CUM TB ENTRY'!G26</f>
        <v>65.680000000000007</v>
      </c>
      <c r="I26" s="51">
        <f>+'CUM TB ENTRY'!I26-'CUM TB ENTRY'!H26</f>
        <v>450</v>
      </c>
      <c r="J26" s="51">
        <f>+'CUM TB ENTRY'!J26-'CUM TB ENTRY'!I26</f>
        <v>938.7700000000001</v>
      </c>
      <c r="K26" s="51">
        <f>+'CUM TB ENTRY'!K26-'CUM TB ENTRY'!J26</f>
        <v>246.86999999999989</v>
      </c>
      <c r="L26" s="51">
        <f>+'CUM TB ENTRY'!L26-'CUM TB ENTRY'!K26</f>
        <v>285.00000000000023</v>
      </c>
      <c r="M26" s="51">
        <f>+'CUM TB ENTRY'!M26-'CUM TB ENTRY'!L26</f>
        <v>0</v>
      </c>
      <c r="N26" s="51">
        <f>+'CUM TB ENTRY'!N26-'CUM TB ENTRY'!M26</f>
        <v>300.23999999999978</v>
      </c>
      <c r="O26" s="51">
        <f>+'CUM TB ENTRY'!O26-'CUM TB ENTRY'!N26</f>
        <v>210</v>
      </c>
      <c r="P26" s="214">
        <f t="shared" si="6"/>
        <v>2828</v>
      </c>
      <c r="Q26" s="53"/>
      <c r="R26" s="53"/>
      <c r="S26" s="49">
        <v>1500</v>
      </c>
      <c r="T26" s="36">
        <f t="shared" si="7"/>
        <v>1.8853333333333333</v>
      </c>
      <c r="U26" s="142" t="s">
        <v>171</v>
      </c>
      <c r="V26" s="183"/>
      <c r="W26" s="151"/>
    </row>
    <row r="27" spans="2:23" x14ac:dyDescent="0.3">
      <c r="B27" s="42">
        <v>4020</v>
      </c>
      <c r="C27" s="100" t="s">
        <v>49</v>
      </c>
      <c r="D27" s="197">
        <f>+'CUM TB ENTRY'!D27</f>
        <v>0</v>
      </c>
      <c r="E27" s="197">
        <f>+'CUM TB ENTRY'!E27-'CUM TB ENTRY'!D27</f>
        <v>250</v>
      </c>
      <c r="F27" s="51">
        <f>+'CUM TB ENTRY'!F27-'CUM TB ENTRY'!E27</f>
        <v>0</v>
      </c>
      <c r="G27" s="51">
        <f>+'CUM TB ENTRY'!G27-'CUM TB ENTRY'!F27</f>
        <v>0</v>
      </c>
      <c r="H27" s="51">
        <f>+'CUM TB ENTRY'!H27-'CUM TB ENTRY'!G27</f>
        <v>0</v>
      </c>
      <c r="I27" s="51">
        <f>+'CUM TB ENTRY'!I27-'CUM TB ENTRY'!H27</f>
        <v>0</v>
      </c>
      <c r="J27" s="51">
        <f>+'CUM TB ENTRY'!J27-'CUM TB ENTRY'!I27</f>
        <v>0</v>
      </c>
      <c r="K27" s="51">
        <f>+'CUM TB ENTRY'!K27-'CUM TB ENTRY'!J27</f>
        <v>0</v>
      </c>
      <c r="L27" s="51">
        <f>+'CUM TB ENTRY'!L27-'CUM TB ENTRY'!K27</f>
        <v>0</v>
      </c>
      <c r="M27" s="51">
        <f>+'CUM TB ENTRY'!M27-'CUM TB ENTRY'!L27</f>
        <v>182.45999999999998</v>
      </c>
      <c r="N27" s="51">
        <f>+'CUM TB ENTRY'!N27-'CUM TB ENTRY'!M27</f>
        <v>0</v>
      </c>
      <c r="O27" s="51">
        <f>+'CUM TB ENTRY'!O27-'CUM TB ENTRY'!N27</f>
        <v>0</v>
      </c>
      <c r="P27" s="214">
        <f t="shared" si="6"/>
        <v>432.46</v>
      </c>
      <c r="Q27" s="53"/>
      <c r="R27" s="53"/>
      <c r="S27" s="49">
        <v>500</v>
      </c>
      <c r="T27" s="36">
        <f t="shared" si="7"/>
        <v>0.86491999999999991</v>
      </c>
      <c r="U27" s="142" t="s">
        <v>50</v>
      </c>
      <c r="V27" s="183"/>
      <c r="W27" s="151"/>
    </row>
    <row r="28" spans="2:23" ht="28.8" x14ac:dyDescent="0.3">
      <c r="B28" s="42">
        <v>4030</v>
      </c>
      <c r="C28" s="100" t="s">
        <v>51</v>
      </c>
      <c r="D28" s="197">
        <f>+'CUM TB ENTRY'!D28</f>
        <v>0</v>
      </c>
      <c r="E28" s="197">
        <f>+'CUM TB ENTRY'!E28-'CUM TB ENTRY'!D28</f>
        <v>0</v>
      </c>
      <c r="F28" s="51">
        <f>+'CUM TB ENTRY'!F28-'CUM TB ENTRY'!E28</f>
        <v>0</v>
      </c>
      <c r="G28" s="51">
        <f>+'CUM TB ENTRY'!G28-'CUM TB ENTRY'!F28</f>
        <v>0</v>
      </c>
      <c r="H28" s="161">
        <f>+'CUM TB ENTRY'!H28-'CUM TB ENTRY'!G28</f>
        <v>0</v>
      </c>
      <c r="I28" s="51">
        <f>+'CUM TB ENTRY'!I28-'CUM TB ENTRY'!H28</f>
        <v>0</v>
      </c>
      <c r="J28" s="51">
        <f>+'CUM TB ENTRY'!J28-'CUM TB ENTRY'!I28</f>
        <v>0</v>
      </c>
      <c r="K28" s="51">
        <f>+'CUM TB ENTRY'!K28-'CUM TB ENTRY'!J28</f>
        <v>0</v>
      </c>
      <c r="L28" s="51">
        <f>+'CUM TB ENTRY'!L28-'CUM TB ENTRY'!K28</f>
        <v>0</v>
      </c>
      <c r="M28" s="51">
        <f>+'CUM TB ENTRY'!M28-'CUM TB ENTRY'!L28</f>
        <v>0</v>
      </c>
      <c r="N28" s="51">
        <f>+'CUM TB ENTRY'!N28-'CUM TB ENTRY'!M28</f>
        <v>0</v>
      </c>
      <c r="O28" s="51">
        <f>+'CUM TB ENTRY'!O28-'CUM TB ENTRY'!N28</f>
        <v>0</v>
      </c>
      <c r="P28" s="213">
        <f t="shared" si="6"/>
        <v>0</v>
      </c>
      <c r="Q28" s="53"/>
      <c r="R28" s="172"/>
      <c r="S28" s="49">
        <v>0</v>
      </c>
      <c r="T28" s="36"/>
      <c r="U28" s="145" t="s">
        <v>52</v>
      </c>
      <c r="V28" s="183" t="s">
        <v>53</v>
      </c>
      <c r="W28" s="151"/>
    </row>
    <row r="29" spans="2:23" x14ac:dyDescent="0.3">
      <c r="B29" s="42">
        <v>4050</v>
      </c>
      <c r="C29" s="100" t="s">
        <v>54</v>
      </c>
      <c r="D29" s="197">
        <f>+'CUM TB ENTRY'!D29</f>
        <v>-910</v>
      </c>
      <c r="E29" s="197">
        <f>+'CUM TB ENTRY'!E29-'CUM TB ENTRY'!D29</f>
        <v>0</v>
      </c>
      <c r="F29" s="51">
        <f>+'CUM TB ENTRY'!F29-'CUM TB ENTRY'!E29</f>
        <v>260</v>
      </c>
      <c r="G29" s="51">
        <f>+'CUM TB ENTRY'!G29-'CUM TB ENTRY'!F29</f>
        <v>0</v>
      </c>
      <c r="H29" s="51">
        <f>+'CUM TB ENTRY'!H29-'CUM TB ENTRY'!G29</f>
        <v>630</v>
      </c>
      <c r="I29" s="51">
        <f>+'CUM TB ENTRY'!I29-'CUM TB ENTRY'!H29</f>
        <v>0</v>
      </c>
      <c r="J29" s="51">
        <f>+'CUM TB ENTRY'!J29-'CUM TB ENTRY'!I29</f>
        <v>0</v>
      </c>
      <c r="K29" s="51">
        <f>+'CUM TB ENTRY'!K29-'CUM TB ENTRY'!J29</f>
        <v>260</v>
      </c>
      <c r="L29" s="51">
        <f>+'CUM TB ENTRY'!L29-'CUM TB ENTRY'!K29</f>
        <v>0</v>
      </c>
      <c r="M29" s="51">
        <f>+'CUM TB ENTRY'!M29-'CUM TB ENTRY'!L29</f>
        <v>0</v>
      </c>
      <c r="N29" s="51">
        <f>+'CUM TB ENTRY'!N29-'CUM TB ENTRY'!M29</f>
        <v>0</v>
      </c>
      <c r="O29" s="51">
        <f>+'CUM TB ENTRY'!O29-'CUM TB ENTRY'!N29</f>
        <v>0</v>
      </c>
      <c r="P29" s="214">
        <f t="shared" si="6"/>
        <v>240</v>
      </c>
      <c r="Q29" s="53"/>
      <c r="R29" s="53"/>
      <c r="S29" s="49">
        <v>1187</v>
      </c>
      <c r="T29" s="36">
        <f t="shared" si="7"/>
        <v>0.20219039595619209</v>
      </c>
      <c r="U29" s="142" t="s">
        <v>55</v>
      </c>
      <c r="V29" s="183"/>
      <c r="W29" s="151"/>
    </row>
    <row r="30" spans="2:23" ht="29.4" customHeight="1" x14ac:dyDescent="0.3">
      <c r="B30" s="42">
        <v>4051</v>
      </c>
      <c r="C30" s="100" t="s">
        <v>56</v>
      </c>
      <c r="D30" s="197">
        <f>+'CUM TB ENTRY'!D30</f>
        <v>207.8</v>
      </c>
      <c r="E30" s="197">
        <f>+'CUM TB ENTRY'!E30-'CUM TB ENTRY'!D30</f>
        <v>296.43</v>
      </c>
      <c r="F30" s="51">
        <f>+'CUM TB ENTRY'!F30-'CUM TB ENTRY'!E30</f>
        <v>415.73</v>
      </c>
      <c r="G30" s="51">
        <f>+'CUM TB ENTRY'!G30-'CUM TB ENTRY'!F30</f>
        <v>183.14999999999986</v>
      </c>
      <c r="H30" s="181">
        <f>+'CUM TB ENTRY'!H30-'CUM TB ENTRY'!G30</f>
        <v>136.45000000000005</v>
      </c>
      <c r="I30" s="51">
        <f>+'CUM TB ENTRY'!I30-'CUM TB ENTRY'!H30</f>
        <v>520.52</v>
      </c>
      <c r="J30" s="51">
        <f>+'CUM TB ENTRY'!J30-'CUM TB ENTRY'!I30</f>
        <v>299.05999999999995</v>
      </c>
      <c r="K30" s="51">
        <f>+'CUM TB ENTRY'!K30-'CUM TB ENTRY'!J30</f>
        <v>460.22000000000025</v>
      </c>
      <c r="L30" s="51">
        <f>+'CUM TB ENTRY'!L30-'CUM TB ENTRY'!K30</f>
        <v>103.4699999999998</v>
      </c>
      <c r="M30" s="51">
        <f>+'CUM TB ENTRY'!M30-'CUM TB ENTRY'!L30</f>
        <v>121.97000000000025</v>
      </c>
      <c r="N30" s="51">
        <f>+'CUM TB ENTRY'!N30-'CUM TB ENTRY'!M30</f>
        <v>895.19999999999982</v>
      </c>
      <c r="O30" s="51">
        <f>+'CUM TB ENTRY'!O30-'CUM TB ENTRY'!N30</f>
        <v>1469</v>
      </c>
      <c r="P30" s="214">
        <f t="shared" si="6"/>
        <v>5109</v>
      </c>
      <c r="Q30" s="53"/>
      <c r="R30" s="53"/>
      <c r="S30" s="49">
        <v>4515</v>
      </c>
      <c r="T30" s="36">
        <f t="shared" si="7"/>
        <v>1.13156146179402</v>
      </c>
      <c r="U30" s="146" t="s">
        <v>172</v>
      </c>
      <c r="V30" s="187"/>
      <c r="W30" s="151"/>
    </row>
    <row r="31" spans="2:23" x14ac:dyDescent="0.3">
      <c r="B31" s="42">
        <v>4052</v>
      </c>
      <c r="C31" s="100" t="s">
        <v>57</v>
      </c>
      <c r="D31" s="197">
        <f>+'CUM TB ENTRY'!D31</f>
        <v>0</v>
      </c>
      <c r="E31" s="197">
        <f>+'CUM TB ENTRY'!E31-'CUM TB ENTRY'!D31</f>
        <v>1397.74</v>
      </c>
      <c r="F31" s="51">
        <f>+'CUM TB ENTRY'!F31-'CUM TB ENTRY'!E31</f>
        <v>0</v>
      </c>
      <c r="G31" s="51">
        <f>+'CUM TB ENTRY'!G31-'CUM TB ENTRY'!F31</f>
        <v>0</v>
      </c>
      <c r="H31" s="51">
        <f>+'CUM TB ENTRY'!H31-'CUM TB ENTRY'!G31</f>
        <v>0</v>
      </c>
      <c r="I31" s="51">
        <f>+'CUM TB ENTRY'!I31-'CUM TB ENTRY'!H31</f>
        <v>0</v>
      </c>
      <c r="J31" s="51">
        <f>+'CUM TB ENTRY'!J31-'CUM TB ENTRY'!I31</f>
        <v>0</v>
      </c>
      <c r="K31" s="51">
        <f>+'CUM TB ENTRY'!K31-'CUM TB ENTRY'!J31</f>
        <v>0</v>
      </c>
      <c r="L31" s="51">
        <f>+'CUM TB ENTRY'!L31-'CUM TB ENTRY'!K31</f>
        <v>0</v>
      </c>
      <c r="M31" s="51">
        <f>+'CUM TB ENTRY'!M31-'CUM TB ENTRY'!L31</f>
        <v>0</v>
      </c>
      <c r="N31" s="51">
        <f>+'CUM TB ENTRY'!N31-'CUM TB ENTRY'!M31</f>
        <v>0</v>
      </c>
      <c r="O31" s="51">
        <f>+'CUM TB ENTRY'!O31-'CUM TB ENTRY'!N31</f>
        <v>0</v>
      </c>
      <c r="P31" s="214">
        <f t="shared" si="6"/>
        <v>1397.74</v>
      </c>
      <c r="Q31" s="53"/>
      <c r="R31" s="53"/>
      <c r="S31" s="49">
        <v>1229</v>
      </c>
      <c r="T31" s="36">
        <f t="shared" si="7"/>
        <v>1.1372986167615948</v>
      </c>
      <c r="U31" s="146" t="s">
        <v>58</v>
      </c>
      <c r="V31" s="187"/>
      <c r="W31" s="151"/>
    </row>
    <row r="32" spans="2:23" x14ac:dyDescent="0.3">
      <c r="B32" s="42">
        <v>4053</v>
      </c>
      <c r="C32" s="100" t="s">
        <v>59</v>
      </c>
      <c r="D32" s="197">
        <f>+'CUM TB ENTRY'!D32</f>
        <v>1005.58</v>
      </c>
      <c r="E32" s="197">
        <f>+'CUM TB ENTRY'!E32-'CUM TB ENTRY'!D32</f>
        <v>287.99999999999989</v>
      </c>
      <c r="F32" s="51">
        <f>+'CUM TB ENTRY'!F32-'CUM TB ENTRY'!E32</f>
        <v>0</v>
      </c>
      <c r="G32" s="51">
        <f>+'CUM TB ENTRY'!G32-'CUM TB ENTRY'!F32</f>
        <v>160</v>
      </c>
      <c r="H32" s="51">
        <f>+'CUM TB ENTRY'!H32-'CUM TB ENTRY'!G32</f>
        <v>0</v>
      </c>
      <c r="I32" s="51">
        <f>+'CUM TB ENTRY'!I32-'CUM TB ENTRY'!H32</f>
        <v>244</v>
      </c>
      <c r="J32" s="51">
        <f>+'CUM TB ENTRY'!J32-'CUM TB ENTRY'!I32</f>
        <v>35</v>
      </c>
      <c r="K32" s="51">
        <f>+'CUM TB ENTRY'!K32-'CUM TB ENTRY'!J32</f>
        <v>0</v>
      </c>
      <c r="L32" s="51">
        <f>+'CUM TB ENTRY'!L32-'CUM TB ENTRY'!K32</f>
        <v>0</v>
      </c>
      <c r="M32" s="51">
        <f>+'CUM TB ENTRY'!M32-'CUM TB ENTRY'!L32</f>
        <v>0</v>
      </c>
      <c r="N32" s="51">
        <f>+'CUM TB ENTRY'!N32-'CUM TB ENTRY'!M32</f>
        <v>545.42000000000007</v>
      </c>
      <c r="O32" s="51">
        <f>+'CUM TB ENTRY'!O32-'CUM TB ENTRY'!N32</f>
        <v>0</v>
      </c>
      <c r="P32" s="214">
        <f t="shared" si="6"/>
        <v>2278</v>
      </c>
      <c r="Q32" s="53"/>
      <c r="R32" s="53"/>
      <c r="S32" s="49">
        <v>1754</v>
      </c>
      <c r="T32" s="36">
        <f t="shared" si="7"/>
        <v>1.298745724059293</v>
      </c>
      <c r="U32" s="142" t="s">
        <v>157</v>
      </c>
      <c r="V32" s="183"/>
      <c r="W32" s="151"/>
    </row>
    <row r="33" spans="2:23" x14ac:dyDescent="0.3">
      <c r="B33" s="42">
        <v>4054</v>
      </c>
      <c r="C33" s="100" t="s">
        <v>60</v>
      </c>
      <c r="D33" s="197">
        <f>+'CUM TB ENTRY'!D33</f>
        <v>-1050</v>
      </c>
      <c r="E33" s="197">
        <f>+'CUM TB ENTRY'!E33-'CUM TB ENTRY'!D33</f>
        <v>1082</v>
      </c>
      <c r="F33" s="51">
        <f>+'CUM TB ENTRY'!F33-'CUM TB ENTRY'!E33</f>
        <v>55</v>
      </c>
      <c r="G33" s="51">
        <f>+'CUM TB ENTRY'!G33-'CUM TB ENTRY'!F33</f>
        <v>0</v>
      </c>
      <c r="H33" s="51">
        <f>+'CUM TB ENTRY'!H33-'CUM TB ENTRY'!G33</f>
        <v>325</v>
      </c>
      <c r="I33" s="51">
        <f>+'CUM TB ENTRY'!I33-'CUM TB ENTRY'!H33</f>
        <v>0</v>
      </c>
      <c r="J33" s="51">
        <f>+'CUM TB ENTRY'!J33-'CUM TB ENTRY'!I33</f>
        <v>0</v>
      </c>
      <c r="K33" s="51">
        <f>+'CUM TB ENTRY'!K33-'CUM TB ENTRY'!J33</f>
        <v>216</v>
      </c>
      <c r="L33" s="51">
        <f>+'CUM TB ENTRY'!L33-'CUM TB ENTRY'!K33</f>
        <v>100</v>
      </c>
      <c r="M33" s="51">
        <f>+'CUM TB ENTRY'!M33-'CUM TB ENTRY'!L33</f>
        <v>100</v>
      </c>
      <c r="N33" s="51">
        <f>+'CUM TB ENTRY'!N33-'CUM TB ENTRY'!M33</f>
        <v>150</v>
      </c>
      <c r="O33" s="51">
        <f>+'CUM TB ENTRY'!O33-'CUM TB ENTRY'!N33</f>
        <v>48</v>
      </c>
      <c r="P33" s="214">
        <f t="shared" si="6"/>
        <v>1026</v>
      </c>
      <c r="Q33" s="53"/>
      <c r="R33" s="159"/>
      <c r="S33" s="49">
        <v>1597</v>
      </c>
      <c r="T33" s="36">
        <f t="shared" si="7"/>
        <v>0.6424546023794615</v>
      </c>
      <c r="U33" s="143" t="s">
        <v>173</v>
      </c>
      <c r="V33" s="183"/>
      <c r="W33" s="151"/>
    </row>
    <row r="34" spans="2:23" ht="28.8" x14ac:dyDescent="0.3">
      <c r="B34" s="42">
        <v>4055</v>
      </c>
      <c r="C34" s="100" t="s">
        <v>61</v>
      </c>
      <c r="D34" s="197">
        <f>+'CUM TB ENTRY'!D34</f>
        <v>1115.5999999999999</v>
      </c>
      <c r="E34" s="197">
        <f>+'CUM TB ENTRY'!E34-'CUM TB ENTRY'!D34</f>
        <v>28.0300000000002</v>
      </c>
      <c r="F34" s="51">
        <f>+'CUM TB ENTRY'!F34-'CUM TB ENTRY'!E34</f>
        <v>28.029999999999973</v>
      </c>
      <c r="G34" s="51">
        <f>+'CUM TB ENTRY'!G34-'CUM TB ENTRY'!F34</f>
        <v>1129.8799999999999</v>
      </c>
      <c r="H34" s="181">
        <f>+'CUM TB ENTRY'!H34-'CUM TB ENTRY'!G34</f>
        <v>34.670000000000073</v>
      </c>
      <c r="I34" s="51">
        <f>+'CUM TB ENTRY'!I34-'CUM TB ENTRY'!H34</f>
        <v>33.409999999999854</v>
      </c>
      <c r="J34" s="51">
        <f>+'CUM TB ENTRY'!J34-'CUM TB ENTRY'!I34</f>
        <v>1149.7000000000003</v>
      </c>
      <c r="K34" s="51">
        <f>+'CUM TB ENTRY'!K34-'CUM TB ENTRY'!J34</f>
        <v>33.409999999999854</v>
      </c>
      <c r="L34" s="51">
        <f>+'CUM TB ENTRY'!L34-'CUM TB ENTRY'!K34</f>
        <v>93.409999999999854</v>
      </c>
      <c r="M34" s="51">
        <f>+'CUM TB ENTRY'!M34-'CUM TB ENTRY'!L34</f>
        <v>1232.44</v>
      </c>
      <c r="N34" s="51">
        <f>+'CUM TB ENTRY'!N34-'CUM TB ENTRY'!M34</f>
        <v>93.420000000000073</v>
      </c>
      <c r="O34" s="51">
        <f>+'CUM TB ENTRY'!O34-'CUM TB ENTRY'!N34</f>
        <v>94</v>
      </c>
      <c r="P34" s="214">
        <f t="shared" si="6"/>
        <v>5066</v>
      </c>
      <c r="Q34" s="53"/>
      <c r="R34" s="53"/>
      <c r="S34" s="49">
        <v>5050</v>
      </c>
      <c r="T34" s="36">
        <f t="shared" si="7"/>
        <v>1.0031683168316832</v>
      </c>
      <c r="U34" s="142" t="s">
        <v>62</v>
      </c>
      <c r="V34" s="183"/>
      <c r="W34" s="151"/>
    </row>
    <row r="35" spans="2:23" ht="28.8" x14ac:dyDescent="0.3">
      <c r="B35" s="42">
        <v>4057</v>
      </c>
      <c r="C35" s="100" t="s">
        <v>63</v>
      </c>
      <c r="D35" s="197">
        <f>+'CUM TB ENTRY'!D35</f>
        <v>3</v>
      </c>
      <c r="E35" s="197">
        <f>+'CUM TB ENTRY'!E35-'CUM TB ENTRY'!D35</f>
        <v>3</v>
      </c>
      <c r="F35" s="51">
        <f>+'CUM TB ENTRY'!F35-'CUM TB ENTRY'!E35</f>
        <v>37.799999999999997</v>
      </c>
      <c r="G35" s="51">
        <f>+'CUM TB ENTRY'!G35-'CUM TB ENTRY'!F35</f>
        <v>3</v>
      </c>
      <c r="H35" s="51">
        <f>+'CUM TB ENTRY'!H35-'CUM TB ENTRY'!G35</f>
        <v>3</v>
      </c>
      <c r="I35" s="51">
        <f>+'CUM TB ENTRY'!I35-'CUM TB ENTRY'!H35</f>
        <v>40.350000000000009</v>
      </c>
      <c r="J35" s="51">
        <f>+'CUM TB ENTRY'!J35-'CUM TB ENTRY'!I35</f>
        <v>12.299999999999997</v>
      </c>
      <c r="K35" s="51">
        <f>+'CUM TB ENTRY'!K35-'CUM TB ENTRY'!J35</f>
        <v>14.399999999999991</v>
      </c>
      <c r="L35" s="51">
        <f>+'CUM TB ENTRY'!L35-'CUM TB ENTRY'!K35</f>
        <v>16.200000000000017</v>
      </c>
      <c r="M35" s="51">
        <f>+'CUM TB ENTRY'!M35-'CUM TB ENTRY'!L35</f>
        <v>14.399999999999977</v>
      </c>
      <c r="N35" s="51">
        <f>+'CUM TB ENTRY'!N35-'CUM TB ENTRY'!M35</f>
        <v>16.550000000000011</v>
      </c>
      <c r="O35" s="51">
        <f>+'CUM TB ENTRY'!O35-'CUM TB ENTRY'!N35</f>
        <v>15</v>
      </c>
      <c r="P35" s="214">
        <f t="shared" si="6"/>
        <v>179</v>
      </c>
      <c r="Q35" s="53"/>
      <c r="R35" s="53"/>
      <c r="S35" s="49">
        <v>252</v>
      </c>
      <c r="T35" s="36">
        <f t="shared" si="7"/>
        <v>0.71031746031746035</v>
      </c>
      <c r="U35" s="142" t="s">
        <v>64</v>
      </c>
      <c r="V35" s="183"/>
      <c r="W35" s="151"/>
    </row>
    <row r="36" spans="2:23" x14ac:dyDescent="0.3">
      <c r="B36" s="42">
        <v>4058</v>
      </c>
      <c r="C36" s="100" t="s">
        <v>65</v>
      </c>
      <c r="D36" s="197">
        <f>+'CUM TB ENTRY'!D36</f>
        <v>0</v>
      </c>
      <c r="E36" s="197">
        <f>+'CUM TB ENTRY'!E36-'CUM TB ENTRY'!D36</f>
        <v>0</v>
      </c>
      <c r="F36" s="51">
        <f>+'CUM TB ENTRY'!F36-'CUM TB ENTRY'!E36</f>
        <v>0</v>
      </c>
      <c r="G36" s="51">
        <f>+'CUM TB ENTRY'!G36-'CUM TB ENTRY'!F36</f>
        <v>0</v>
      </c>
      <c r="H36" s="51">
        <f>+'CUM TB ENTRY'!H36-'CUM TB ENTRY'!G36</f>
        <v>0</v>
      </c>
      <c r="I36" s="51">
        <f>+'CUM TB ENTRY'!I36-'CUM TB ENTRY'!H36</f>
        <v>0</v>
      </c>
      <c r="J36" s="51">
        <f>+'CUM TB ENTRY'!J36-'CUM TB ENTRY'!I36</f>
        <v>0</v>
      </c>
      <c r="K36" s="51">
        <f>+'CUM TB ENTRY'!K36-'CUM TB ENTRY'!J36</f>
        <v>25</v>
      </c>
      <c r="L36" s="51">
        <f>+'CUM TB ENTRY'!L36-'CUM TB ENTRY'!K36</f>
        <v>0</v>
      </c>
      <c r="M36" s="51">
        <f>+'CUM TB ENTRY'!M36-'CUM TB ENTRY'!L36</f>
        <v>0</v>
      </c>
      <c r="N36" s="51">
        <f>+'CUM TB ENTRY'!N36-'CUM TB ENTRY'!M36</f>
        <v>0</v>
      </c>
      <c r="O36" s="51">
        <f>+'CUM TB ENTRY'!O36-'CUM TB ENTRY'!N36</f>
        <v>0</v>
      </c>
      <c r="P36" s="214">
        <f t="shared" si="6"/>
        <v>25</v>
      </c>
      <c r="Q36" s="53"/>
      <c r="R36" s="53"/>
      <c r="S36" s="49">
        <v>135</v>
      </c>
      <c r="T36" s="36">
        <f t="shared" si="7"/>
        <v>0.18518518518518517</v>
      </c>
      <c r="U36" s="174" t="s">
        <v>66</v>
      </c>
      <c r="V36" s="185"/>
      <c r="W36" s="151"/>
    </row>
    <row r="37" spans="2:23" x14ac:dyDescent="0.3">
      <c r="B37" s="42">
        <v>4060</v>
      </c>
      <c r="C37" s="100" t="s">
        <v>67</v>
      </c>
      <c r="D37" s="197">
        <f>+'CUM TB ENTRY'!D37</f>
        <v>16.309999999999999</v>
      </c>
      <c r="E37" s="197">
        <f>+'CUM TB ENTRY'!E37-'CUM TB ENTRY'!D37</f>
        <v>18.330000000000002</v>
      </c>
      <c r="F37" s="51">
        <f>+'CUM TB ENTRY'!F37-'CUM TB ENTRY'!E37</f>
        <v>0</v>
      </c>
      <c r="G37" s="51">
        <f>+'CUM TB ENTRY'!G37-'CUM TB ENTRY'!F37</f>
        <v>66.790000000000006</v>
      </c>
      <c r="H37" s="51">
        <f>+'CUM TB ENTRY'!H37-'CUM TB ENTRY'!G37</f>
        <v>0</v>
      </c>
      <c r="I37" s="51">
        <f>+'CUM TB ENTRY'!I37-'CUM TB ENTRY'!H37</f>
        <v>89.38</v>
      </c>
      <c r="J37" s="51">
        <f>+'CUM TB ENTRY'!J37-'CUM TB ENTRY'!I37</f>
        <v>14.889999999999986</v>
      </c>
      <c r="K37" s="51">
        <f>+'CUM TB ENTRY'!K37-'CUM TB ENTRY'!J37</f>
        <v>140</v>
      </c>
      <c r="L37" s="51">
        <f>+'CUM TB ENTRY'!L37-'CUM TB ENTRY'!K37</f>
        <v>18.25</v>
      </c>
      <c r="M37" s="51">
        <f>+'CUM TB ENTRY'!M37-'CUM TB ENTRY'!L37</f>
        <v>5.3299999999999841</v>
      </c>
      <c r="N37" s="51">
        <f>+'CUM TB ENTRY'!N37-'CUM TB ENTRY'!M37</f>
        <v>6.7200000000000273</v>
      </c>
      <c r="O37" s="51">
        <f>+'CUM TB ENTRY'!O37-'CUM TB ENTRY'!N37</f>
        <v>737</v>
      </c>
      <c r="P37" s="214">
        <f t="shared" si="6"/>
        <v>1113</v>
      </c>
      <c r="Q37" s="53"/>
      <c r="R37" s="172"/>
      <c r="S37" s="49">
        <v>1153</v>
      </c>
      <c r="T37" s="36">
        <f t="shared" si="7"/>
        <v>0.96530789245446658</v>
      </c>
      <c r="U37" s="142" t="s">
        <v>174</v>
      </c>
      <c r="V37" s="183"/>
      <c r="W37" s="151"/>
    </row>
    <row r="38" spans="2:23" x14ac:dyDescent="0.3">
      <c r="B38" s="42">
        <v>4062</v>
      </c>
      <c r="C38" s="100" t="s">
        <v>68</v>
      </c>
      <c r="D38" s="197">
        <f>+'CUM TB ENTRY'!D38</f>
        <v>0</v>
      </c>
      <c r="E38" s="224">
        <f>+'CUM TB ENTRY'!E38-'CUM TB ENTRY'!D38</f>
        <v>0</v>
      </c>
      <c r="F38" s="224">
        <f>+'CUM TB ENTRY'!F38-'CUM TB ENTRY'!E38</f>
        <v>70.989999999999995</v>
      </c>
      <c r="G38" s="224">
        <f>+'CUM TB ENTRY'!G38-'CUM TB ENTRY'!F38</f>
        <v>0</v>
      </c>
      <c r="H38" s="197">
        <f>+'CUM TB ENTRY'!H38-'CUM TB ENTRY'!G38</f>
        <v>833</v>
      </c>
      <c r="I38" s="224">
        <f>+'CUM TB ENTRY'!I38-'CUM TB ENTRY'!H38</f>
        <v>0</v>
      </c>
      <c r="J38" s="197">
        <f>+'CUM TB ENTRY'!J38-'CUM TB ENTRY'!I38</f>
        <v>0</v>
      </c>
      <c r="K38" s="197">
        <f>+'CUM TB ENTRY'!K38-'CUM TB ENTRY'!J38</f>
        <v>0</v>
      </c>
      <c r="L38" s="197">
        <f>+'CUM TB ENTRY'!L38-'CUM TB ENTRY'!K38</f>
        <v>0</v>
      </c>
      <c r="M38" s="197">
        <f>+'CUM TB ENTRY'!M38-'CUM TB ENTRY'!L38</f>
        <v>0</v>
      </c>
      <c r="N38" s="197">
        <f>+'CUM TB ENTRY'!N38-'CUM TB ENTRY'!M38</f>
        <v>0</v>
      </c>
      <c r="O38" s="197">
        <f>+'CUM TB ENTRY'!O38-'CUM TB ENTRY'!N38</f>
        <v>0</v>
      </c>
      <c r="P38" s="231">
        <f t="shared" si="6"/>
        <v>903.99</v>
      </c>
      <c r="Q38" s="199"/>
      <c r="R38" s="225">
        <v>0</v>
      </c>
      <c r="S38" s="200">
        <v>0</v>
      </c>
      <c r="T38" s="201"/>
      <c r="U38" s="142" t="s">
        <v>69</v>
      </c>
      <c r="V38" s="183"/>
      <c r="W38" s="151"/>
    </row>
    <row r="39" spans="2:23" x14ac:dyDescent="0.3">
      <c r="B39" s="42">
        <v>4400</v>
      </c>
      <c r="C39" s="100" t="s">
        <v>70</v>
      </c>
      <c r="D39" s="197">
        <f>+'CUM TB ENTRY'!D39</f>
        <v>0</v>
      </c>
      <c r="E39" s="197">
        <f>+'CUM TB ENTRY'!E39-'CUM TB ENTRY'!D39</f>
        <v>0</v>
      </c>
      <c r="F39" s="51">
        <f>+'CUM TB ENTRY'!F39-'CUM TB ENTRY'!E39</f>
        <v>0</v>
      </c>
      <c r="G39" s="51">
        <f>+'CUM TB ENTRY'!G39-'CUM TB ENTRY'!F39</f>
        <v>0</v>
      </c>
      <c r="H39" s="51">
        <f>+'CUM TB ENTRY'!H39-'CUM TB ENTRY'!G39</f>
        <v>0</v>
      </c>
      <c r="I39" s="51">
        <f>+'CUM TB ENTRY'!I39-'CUM TB ENTRY'!H39</f>
        <v>0</v>
      </c>
      <c r="J39" s="51">
        <f>+'CUM TB ENTRY'!J39-'CUM TB ENTRY'!I39</f>
        <v>0</v>
      </c>
      <c r="K39" s="51">
        <f>+'CUM TB ENTRY'!K39-'CUM TB ENTRY'!J39</f>
        <v>0</v>
      </c>
      <c r="L39" s="51">
        <f>+'CUM TB ENTRY'!L39-'CUM TB ENTRY'!K39</f>
        <v>0</v>
      </c>
      <c r="M39" s="51">
        <f>+'CUM TB ENTRY'!M39-'CUM TB ENTRY'!L39</f>
        <v>0</v>
      </c>
      <c r="N39" s="51">
        <f>+'CUM TB ENTRY'!N39-'CUM TB ENTRY'!M39</f>
        <v>0</v>
      </c>
      <c r="O39" s="51">
        <f>+'CUM TB ENTRY'!O39-'CUM TB ENTRY'!N39</f>
        <v>0</v>
      </c>
      <c r="P39" s="214">
        <f t="shared" si="6"/>
        <v>0</v>
      </c>
      <c r="Q39" s="53"/>
      <c r="R39" s="53"/>
      <c r="S39" s="49">
        <v>15082</v>
      </c>
      <c r="T39" s="36">
        <f t="shared" si="7"/>
        <v>0</v>
      </c>
      <c r="U39" s="142"/>
      <c r="V39" s="183"/>
      <c r="W39" s="151"/>
    </row>
    <row r="40" spans="2:23" ht="28.8" x14ac:dyDescent="0.3">
      <c r="B40" s="42">
        <v>4447</v>
      </c>
      <c r="C40" s="100" t="s">
        <v>71</v>
      </c>
      <c r="D40" s="197">
        <f>+'CUM TB ENTRY'!D40</f>
        <v>0</v>
      </c>
      <c r="E40" s="197">
        <f>+'CUM TB ENTRY'!E40-'CUM TB ENTRY'!D40</f>
        <v>740</v>
      </c>
      <c r="F40" s="51">
        <f>+'CUM TB ENTRY'!F40-'CUM TB ENTRY'!E40</f>
        <v>0</v>
      </c>
      <c r="G40" s="51">
        <f>+'CUM TB ENTRY'!G40-'CUM TB ENTRY'!F40</f>
        <v>0</v>
      </c>
      <c r="H40" s="51">
        <f>+'CUM TB ENTRY'!H40-'CUM TB ENTRY'!G40</f>
        <v>0</v>
      </c>
      <c r="I40" s="51">
        <f>+'CUM TB ENTRY'!I40-'CUM TB ENTRY'!H40</f>
        <v>0</v>
      </c>
      <c r="J40" s="51">
        <f>+'CUM TB ENTRY'!J40-'CUM TB ENTRY'!I40</f>
        <v>4247.3999999999996</v>
      </c>
      <c r="K40" s="51">
        <f>+'CUM TB ENTRY'!K40-'CUM TB ENTRY'!J40</f>
        <v>0</v>
      </c>
      <c r="L40" s="51">
        <f>+'CUM TB ENTRY'!L40-'CUM TB ENTRY'!K40</f>
        <v>0</v>
      </c>
      <c r="M40" s="51">
        <f>+'CUM TB ENTRY'!M40-'CUM TB ENTRY'!L40</f>
        <v>0</v>
      </c>
      <c r="N40" s="161">
        <f>+'CUM TB ENTRY'!N40-'CUM TB ENTRY'!M40</f>
        <v>2099.6000000000004</v>
      </c>
      <c r="O40" s="161">
        <f>+'CUM TB ENTRY'!O40-'CUM TB ENTRY'!N40</f>
        <v>0</v>
      </c>
      <c r="P40" s="214"/>
      <c r="Q40" s="53"/>
      <c r="R40" s="172">
        <f>SUM(D40:O40)</f>
        <v>7087</v>
      </c>
      <c r="S40" s="49">
        <v>0</v>
      </c>
      <c r="T40" s="36"/>
      <c r="U40" s="145" t="s">
        <v>161</v>
      </c>
      <c r="V40" s="183"/>
      <c r="W40" s="151"/>
    </row>
    <row r="41" spans="2:23" x14ac:dyDescent="0.3">
      <c r="B41" s="42">
        <v>4448</v>
      </c>
      <c r="C41" s="100" t="s">
        <v>72</v>
      </c>
      <c r="D41" s="197">
        <f>+'CUM TB ENTRY'!D41</f>
        <v>0</v>
      </c>
      <c r="E41" s="197">
        <f>+'CUM TB ENTRY'!E41-'CUM TB ENTRY'!D41</f>
        <v>0</v>
      </c>
      <c r="F41" s="51">
        <f>+'CUM TB ENTRY'!F41-'CUM TB ENTRY'!E41</f>
        <v>0</v>
      </c>
      <c r="G41" s="51">
        <f>+'CUM TB ENTRY'!G41-'CUM TB ENTRY'!F41</f>
        <v>0</v>
      </c>
      <c r="H41" s="51">
        <f>+'CUM TB ENTRY'!H41-'CUM TB ENTRY'!G41</f>
        <v>0</v>
      </c>
      <c r="I41" s="51">
        <f>+'CUM TB ENTRY'!I41-'CUM TB ENTRY'!H41</f>
        <v>0</v>
      </c>
      <c r="J41" s="51">
        <f>+'CUM TB ENTRY'!J41-'CUM TB ENTRY'!I41</f>
        <v>0</v>
      </c>
      <c r="K41" s="51">
        <f>+'CUM TB ENTRY'!K41-'CUM TB ENTRY'!J41</f>
        <v>50</v>
      </c>
      <c r="L41" s="51">
        <f>+'CUM TB ENTRY'!L41-'CUM TB ENTRY'!K41</f>
        <v>3997</v>
      </c>
      <c r="M41" s="51">
        <f>+'CUM TB ENTRY'!M41-'CUM TB ENTRY'!L41</f>
        <v>0</v>
      </c>
      <c r="N41" s="51">
        <f>+'CUM TB ENTRY'!N41-'CUM TB ENTRY'!M41</f>
        <v>0</v>
      </c>
      <c r="O41" s="51">
        <f>+'CUM TB ENTRY'!O41-'CUM TB ENTRY'!N41</f>
        <v>0</v>
      </c>
      <c r="P41" s="214">
        <f t="shared" si="6"/>
        <v>4047</v>
      </c>
      <c r="Q41" s="53"/>
      <c r="R41" s="53"/>
      <c r="S41" s="49">
        <v>7000</v>
      </c>
      <c r="T41" s="36">
        <f t="shared" si="7"/>
        <v>0.57814285714285718</v>
      </c>
      <c r="U41" s="142" t="s">
        <v>73</v>
      </c>
      <c r="V41" s="183"/>
      <c r="W41" s="151"/>
    </row>
    <row r="42" spans="2:23" x14ac:dyDescent="0.3">
      <c r="B42" s="42">
        <v>4452</v>
      </c>
      <c r="C42" s="100" t="s">
        <v>74</v>
      </c>
      <c r="D42" s="197">
        <f>+'CUM TB ENTRY'!D42</f>
        <v>0</v>
      </c>
      <c r="E42" s="197">
        <f>+'CUM TB ENTRY'!E42-'CUM TB ENTRY'!D42</f>
        <v>0</v>
      </c>
      <c r="F42" s="51">
        <f>+'CUM TB ENTRY'!F42-'CUM TB ENTRY'!E42</f>
        <v>0</v>
      </c>
      <c r="G42" s="51">
        <f>+'CUM TB ENTRY'!G42-'CUM TB ENTRY'!F42</f>
        <v>0</v>
      </c>
      <c r="H42" s="51">
        <f>+'CUM TB ENTRY'!H42-'CUM TB ENTRY'!G42</f>
        <v>0</v>
      </c>
      <c r="I42" s="51">
        <f>+'CUM TB ENTRY'!I42-'CUM TB ENTRY'!H42</f>
        <v>0</v>
      </c>
      <c r="J42" s="51">
        <f>+'CUM TB ENTRY'!J42-'CUM TB ENTRY'!I42</f>
        <v>0</v>
      </c>
      <c r="K42" s="51">
        <f>+'CUM TB ENTRY'!K42-'CUM TB ENTRY'!J42</f>
        <v>0</v>
      </c>
      <c r="L42" s="51">
        <f>+'CUM TB ENTRY'!L42-'CUM TB ENTRY'!K42</f>
        <v>0</v>
      </c>
      <c r="M42" s="51">
        <f>+'CUM TB ENTRY'!M42-'CUM TB ENTRY'!L42</f>
        <v>0</v>
      </c>
      <c r="N42" s="51">
        <f>+'CUM TB ENTRY'!N42-'CUM TB ENTRY'!M42</f>
        <v>0</v>
      </c>
      <c r="O42" s="51">
        <f>+'CUM TB ENTRY'!O42-'CUM TB ENTRY'!N42</f>
        <v>0</v>
      </c>
      <c r="P42" s="214">
        <f t="shared" si="6"/>
        <v>0</v>
      </c>
      <c r="Q42" s="53"/>
      <c r="R42" s="53"/>
      <c r="S42" s="49">
        <v>276</v>
      </c>
      <c r="T42" s="36">
        <f t="shared" si="7"/>
        <v>0</v>
      </c>
      <c r="U42" s="142"/>
      <c r="V42" s="183"/>
      <c r="W42" s="151"/>
    </row>
    <row r="43" spans="2:23" x14ac:dyDescent="0.3">
      <c r="B43" s="42">
        <v>4453</v>
      </c>
      <c r="C43" s="100" t="s">
        <v>75</v>
      </c>
      <c r="D43" s="197">
        <f>+'CUM TB ENTRY'!D43</f>
        <v>0</v>
      </c>
      <c r="E43" s="197">
        <f>+'CUM TB ENTRY'!E43-'CUM TB ENTRY'!D43</f>
        <v>0</v>
      </c>
      <c r="F43" s="51">
        <f>+'CUM TB ENTRY'!F43-'CUM TB ENTRY'!E43</f>
        <v>0</v>
      </c>
      <c r="G43" s="51">
        <f>+'CUM TB ENTRY'!G43-'CUM TB ENTRY'!F43</f>
        <v>0</v>
      </c>
      <c r="H43" s="51">
        <f>+'CUM TB ENTRY'!H43-'CUM TB ENTRY'!G43</f>
        <v>0</v>
      </c>
      <c r="I43" s="51">
        <f>+'CUM TB ENTRY'!I43-'CUM TB ENTRY'!H43</f>
        <v>0</v>
      </c>
      <c r="J43" s="51">
        <f>+'CUM TB ENTRY'!J43-'CUM TB ENTRY'!I43</f>
        <v>0</v>
      </c>
      <c r="K43" s="51">
        <f>+'CUM TB ENTRY'!K43-'CUM TB ENTRY'!J43</f>
        <v>0</v>
      </c>
      <c r="L43" s="51">
        <f>+'CUM TB ENTRY'!L43-'CUM TB ENTRY'!K43</f>
        <v>0</v>
      </c>
      <c r="M43" s="51">
        <f>+'CUM TB ENTRY'!M43-'CUM TB ENTRY'!L43</f>
        <v>0</v>
      </c>
      <c r="N43" s="51">
        <f>+'CUM TB ENTRY'!N43-'CUM TB ENTRY'!M43</f>
        <v>0</v>
      </c>
      <c r="O43" s="51">
        <f>+'CUM TB ENTRY'!O43-'CUM TB ENTRY'!N43</f>
        <v>0</v>
      </c>
      <c r="P43" s="214">
        <f t="shared" ref="P43" si="8">SUM(D43:O43)</f>
        <v>0</v>
      </c>
      <c r="Q43" s="53"/>
      <c r="R43" s="53"/>
      <c r="S43" s="49">
        <v>500</v>
      </c>
      <c r="T43" s="36">
        <f t="shared" ref="T43" si="9">+P43/S43</f>
        <v>0</v>
      </c>
      <c r="U43" s="142"/>
      <c r="V43" s="183"/>
      <c r="W43" s="151"/>
    </row>
    <row r="44" spans="2:23" ht="28.8" x14ac:dyDescent="0.3">
      <c r="B44" s="42">
        <v>4721</v>
      </c>
      <c r="C44" s="100" t="s">
        <v>76</v>
      </c>
      <c r="D44" s="224">
        <f>+'CUM TB ENTRY'!D44</f>
        <v>-175</v>
      </c>
      <c r="E44" s="224">
        <f>+'CUM TB ENTRY'!E44-'CUM TB ENTRY'!D44</f>
        <v>537</v>
      </c>
      <c r="F44" s="161">
        <f>+'CUM TB ENTRY'!F44-'CUM TB ENTRY'!E44</f>
        <v>100</v>
      </c>
      <c r="G44" s="161">
        <f>+'CUM TB ENTRY'!G44-'CUM TB ENTRY'!F44</f>
        <v>200</v>
      </c>
      <c r="H44" s="161">
        <f>+'CUM TB ENTRY'!H44-'CUM TB ENTRY'!G44</f>
        <v>187.5</v>
      </c>
      <c r="I44" s="161">
        <f>+'CUM TB ENTRY'!I44-'CUM TB ENTRY'!H44</f>
        <v>250</v>
      </c>
      <c r="J44" s="161">
        <f>+'CUM TB ENTRY'!J44-'CUM TB ENTRY'!I44</f>
        <v>0</v>
      </c>
      <c r="K44" s="161">
        <f>+'CUM TB ENTRY'!K44-'CUM TB ENTRY'!J44</f>
        <v>50</v>
      </c>
      <c r="L44" s="161">
        <f>+'CUM TB ENTRY'!L44-'CUM TB ENTRY'!K44</f>
        <v>125</v>
      </c>
      <c r="M44" s="161">
        <f>+'CUM TB ENTRY'!M44-'CUM TB ENTRY'!L44</f>
        <v>100</v>
      </c>
      <c r="N44" s="161">
        <f>+'CUM TB ENTRY'!N44-'CUM TB ENTRY'!M44</f>
        <v>125.5</v>
      </c>
      <c r="O44" s="161">
        <f>+'CUM TB ENTRY'!O44-'CUM TB ENTRY'!N44</f>
        <v>75</v>
      </c>
      <c r="P44" s="213">
        <v>0</v>
      </c>
      <c r="Q44" s="160"/>
      <c r="R44" s="172">
        <f>SUM(D44:O44)</f>
        <v>1575</v>
      </c>
      <c r="S44" s="49"/>
      <c r="T44" s="36"/>
      <c r="U44" s="145" t="s">
        <v>183</v>
      </c>
      <c r="V44" s="183"/>
      <c r="W44" s="151"/>
    </row>
    <row r="45" spans="2:23" x14ac:dyDescent="0.3">
      <c r="B45" s="42">
        <v>4730</v>
      </c>
      <c r="C45" s="100" t="s">
        <v>155</v>
      </c>
      <c r="D45" s="224"/>
      <c r="E45" s="224"/>
      <c r="F45" s="161"/>
      <c r="G45" s="161"/>
      <c r="H45" s="161"/>
      <c r="I45" s="161"/>
      <c r="J45" s="161"/>
      <c r="K45" s="161"/>
      <c r="L45" s="161"/>
      <c r="M45" s="161">
        <f>+'CUM TB ENTRY'!M45-'CUM TB ENTRY'!L45</f>
        <v>0</v>
      </c>
      <c r="N45" s="181">
        <f>+'CUM TB ENTRY'!N45-'CUM TB ENTRY'!M45</f>
        <v>1885</v>
      </c>
      <c r="O45" s="181">
        <f>+'CUM TB ENTRY'!O45-'CUM TB ENTRY'!N45</f>
        <v>0</v>
      </c>
      <c r="P45" s="214">
        <f t="shared" ref="P45:P46" si="10">SUM(D45:O45)</f>
        <v>1885</v>
      </c>
      <c r="Q45" s="160"/>
      <c r="R45" s="172"/>
      <c r="S45" s="49"/>
      <c r="T45" s="36"/>
      <c r="U45" s="143" t="s">
        <v>163</v>
      </c>
      <c r="V45" s="183"/>
      <c r="W45" s="151"/>
    </row>
    <row r="46" spans="2:23" ht="28.8" x14ac:dyDescent="0.3">
      <c r="B46" s="42">
        <v>4930</v>
      </c>
      <c r="C46" s="1" t="s">
        <v>77</v>
      </c>
      <c r="D46" s="197">
        <f>+'CUM TB ENTRY'!D46</f>
        <v>0</v>
      </c>
      <c r="E46" s="224">
        <f>+'CUM TB ENTRY'!E46-'CUM TB ENTRY'!D46</f>
        <v>0</v>
      </c>
      <c r="F46" s="161">
        <f>+'CUM TB ENTRY'!F46-'CUM TB ENTRY'!E46</f>
        <v>0</v>
      </c>
      <c r="G46" s="161">
        <f>+'CUM TB ENTRY'!G46-'CUM TB ENTRY'!F46</f>
        <v>0</v>
      </c>
      <c r="H46" s="161">
        <f>+'CUM TB ENTRY'!H46-'CUM TB ENTRY'!G46</f>
        <v>0</v>
      </c>
      <c r="I46" s="161">
        <f>+'CUM TB ENTRY'!I46-'CUM TB ENTRY'!H46</f>
        <v>0</v>
      </c>
      <c r="J46" s="162">
        <f>+'CUM TB ENTRY'!J46-'CUM TB ENTRY'!I46</f>
        <v>0</v>
      </c>
      <c r="K46" s="162">
        <f>+'CUM TB ENTRY'!K46-'CUM TB ENTRY'!J46</f>
        <v>0</v>
      </c>
      <c r="L46" s="162">
        <f>+'CUM TB ENTRY'!L46-'CUM TB ENTRY'!K46</f>
        <v>0</v>
      </c>
      <c r="M46" s="162">
        <f>+'CUM TB ENTRY'!M46-'CUM TB ENTRY'!L46</f>
        <v>18490</v>
      </c>
      <c r="N46" s="162">
        <f>+'CUM TB ENTRY'!N46-'CUM TB ENTRY'!M46</f>
        <v>0</v>
      </c>
      <c r="O46" s="162">
        <f>+'CUM TB ENTRY'!O46-'CUM TB ENTRY'!N46</f>
        <v>0</v>
      </c>
      <c r="P46" s="214">
        <f t="shared" si="10"/>
        <v>18490</v>
      </c>
      <c r="Q46" s="172"/>
      <c r="R46" s="172">
        <v>0</v>
      </c>
      <c r="S46" s="57">
        <v>0</v>
      </c>
      <c r="T46" s="36"/>
      <c r="U46" s="145" t="s">
        <v>162</v>
      </c>
      <c r="V46" s="183"/>
      <c r="W46" s="151"/>
    </row>
    <row r="47" spans="2:23" x14ac:dyDescent="0.3">
      <c r="B47" s="42"/>
      <c r="C47" s="100"/>
      <c r="D47" s="197"/>
      <c r="E47" s="197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214"/>
      <c r="Q47" s="53"/>
      <c r="R47" s="53"/>
      <c r="S47" s="49"/>
      <c r="T47" s="36"/>
      <c r="U47" s="142"/>
      <c r="V47" s="183"/>
      <c r="W47" s="151"/>
    </row>
    <row r="48" spans="2:23" x14ac:dyDescent="0.3">
      <c r="B48" s="79" t="s">
        <v>44</v>
      </c>
      <c r="C48" s="80" t="s">
        <v>45</v>
      </c>
      <c r="D48" s="228">
        <f t="shared" ref="D48:I48" si="11">SUM(D23:D47)</f>
        <v>6695.96</v>
      </c>
      <c r="E48" s="228">
        <f t="shared" si="11"/>
        <v>9889.130000000001</v>
      </c>
      <c r="F48" s="84">
        <f t="shared" si="11"/>
        <v>7194.5599999999995</v>
      </c>
      <c r="G48" s="84">
        <f t="shared" si="11"/>
        <v>7981.1399999999994</v>
      </c>
      <c r="H48" s="84">
        <f t="shared" si="11"/>
        <v>8267.86</v>
      </c>
      <c r="I48" s="84">
        <f t="shared" si="11"/>
        <v>7903.3599999999979</v>
      </c>
      <c r="J48" s="84">
        <f t="shared" ref="J48" si="12">SUM(J23:J47)</f>
        <v>12947.16</v>
      </c>
      <c r="K48" s="84">
        <f t="shared" ref="K48" si="13">SUM(K23:K47)</f>
        <v>10624.389999999998</v>
      </c>
      <c r="L48" s="84">
        <f t="shared" ref="L48:N48" si="14">SUM(L23:L47)</f>
        <v>13903.26</v>
      </c>
      <c r="M48" s="84">
        <f t="shared" si="14"/>
        <v>26217.020000000004</v>
      </c>
      <c r="N48" s="84">
        <f t="shared" si="14"/>
        <v>12029.349999999999</v>
      </c>
      <c r="O48" s="84">
        <f t="shared" ref="O48" si="15">SUM(O23:O47)</f>
        <v>8506</v>
      </c>
      <c r="P48" s="218">
        <f>SUM(P24:P46)</f>
        <v>123497.19000000002</v>
      </c>
      <c r="Q48" s="83"/>
      <c r="R48" s="204">
        <f>SUM(R24:R46)</f>
        <v>8662</v>
      </c>
      <c r="S48" s="83">
        <f>SUM(S24:S46)</f>
        <v>121595</v>
      </c>
      <c r="T48" s="85">
        <f t="shared" si="7"/>
        <v>1.0156436531107367</v>
      </c>
      <c r="U48" s="158"/>
      <c r="V48" s="186"/>
      <c r="W48" s="154"/>
    </row>
    <row r="49" spans="2:23" x14ac:dyDescent="0.3">
      <c r="B49" s="41"/>
      <c r="D49" s="198"/>
      <c r="E49" s="198"/>
      <c r="F49" s="46"/>
      <c r="G49" s="46"/>
      <c r="H49" s="46"/>
      <c r="I49" s="46"/>
      <c r="J49" s="51"/>
      <c r="K49" s="51"/>
      <c r="L49" s="51"/>
      <c r="M49" s="51"/>
      <c r="N49" s="51"/>
      <c r="O49" s="51"/>
      <c r="P49" s="219"/>
      <c r="Q49" s="54"/>
      <c r="R49" s="54"/>
      <c r="S49" s="49"/>
      <c r="T49" s="36"/>
      <c r="U49" s="142"/>
      <c r="V49" s="183"/>
      <c r="W49" s="151"/>
    </row>
    <row r="50" spans="2:23" x14ac:dyDescent="0.3">
      <c r="B50" s="40">
        <v>104</v>
      </c>
      <c r="C50" s="8" t="s">
        <v>78</v>
      </c>
      <c r="D50" s="198"/>
      <c r="E50" s="198"/>
      <c r="F50" s="46"/>
      <c r="G50" s="46"/>
      <c r="H50" s="46"/>
      <c r="I50" s="46"/>
      <c r="J50" s="51"/>
      <c r="K50" s="51"/>
      <c r="L50" s="51"/>
      <c r="M50" s="51"/>
      <c r="N50" s="51"/>
      <c r="O50" s="51"/>
      <c r="P50" s="219"/>
      <c r="Q50" s="54"/>
      <c r="R50" s="54"/>
      <c r="S50" s="49"/>
      <c r="T50" s="36"/>
      <c r="U50" s="142"/>
      <c r="V50" s="183"/>
      <c r="W50" s="151"/>
    </row>
    <row r="51" spans="2:23" x14ac:dyDescent="0.3">
      <c r="B51" s="41">
        <v>4142</v>
      </c>
      <c r="C51" s="100" t="s">
        <v>79</v>
      </c>
      <c r="D51" s="197">
        <f>+'CUM TB ENTRY'!D51</f>
        <v>0</v>
      </c>
      <c r="E51" s="224">
        <f>+'CUM TB ENTRY'!E51-'CUM TB ENTRY'!D51</f>
        <v>0</v>
      </c>
      <c r="F51" s="46">
        <f>+'CUM TB ENTRY'!F51-'CUM TB ENTRY'!E51</f>
        <v>0</v>
      </c>
      <c r="G51" s="46">
        <f>+'CUM TB ENTRY'!G51-'CUM TB ENTRY'!F51</f>
        <v>0</v>
      </c>
      <c r="H51" s="46">
        <f>+'CUM TB ENTRY'!H51-'CUM TB ENTRY'!G51</f>
        <v>0</v>
      </c>
      <c r="I51" s="46">
        <f>+'CUM TB ENTRY'!I51-'CUM TB ENTRY'!H51</f>
        <v>0</v>
      </c>
      <c r="J51" s="51">
        <f>+'CUM TB ENTRY'!J51-'CUM TB ENTRY'!I51</f>
        <v>0</v>
      </c>
      <c r="K51" s="51">
        <f>+'CUM TB ENTRY'!K51-'CUM TB ENTRY'!J51</f>
        <v>0</v>
      </c>
      <c r="L51" s="51">
        <f>+'CUM TB ENTRY'!L51-'CUM TB ENTRY'!K51</f>
        <v>0</v>
      </c>
      <c r="M51" s="51">
        <f>+'CUM TB ENTRY'!M51-'CUM TB ENTRY'!L51</f>
        <v>0</v>
      </c>
      <c r="N51" s="51">
        <f>+'CUM TB ENTRY'!N51-'CUM TB ENTRY'!M51</f>
        <v>0</v>
      </c>
      <c r="O51" s="51">
        <f>+'CUM TB ENTRY'!O51-'CUM TB ENTRY'!N51</f>
        <v>0</v>
      </c>
      <c r="P51" s="216">
        <f t="shared" ref="P51" si="16">SUM(D51:O51)</f>
        <v>0</v>
      </c>
      <c r="Q51" s="160"/>
      <c r="R51" s="172"/>
      <c r="S51" s="49">
        <v>2600</v>
      </c>
      <c r="T51" s="36">
        <f t="shared" ref="T51:T57" si="17">+P51/S51</f>
        <v>0</v>
      </c>
      <c r="U51" s="143"/>
      <c r="V51" s="183"/>
      <c r="W51" s="151"/>
    </row>
    <row r="52" spans="2:23" ht="25.95" customHeight="1" x14ac:dyDescent="0.3">
      <c r="B52" s="41">
        <v>4143</v>
      </c>
      <c r="C52" s="100" t="s">
        <v>80</v>
      </c>
      <c r="D52" s="197">
        <f>+'CUM TB ENTRY'!D52</f>
        <v>363.37</v>
      </c>
      <c r="E52" s="198">
        <f>+'CUM TB ENTRY'!E52-'CUM TB ENTRY'!D52</f>
        <v>102.36000000000001</v>
      </c>
      <c r="F52" s="46">
        <f>+'CUM TB ENTRY'!F52-'CUM TB ENTRY'!E52</f>
        <v>0.39999999999997726</v>
      </c>
      <c r="G52" s="46">
        <f>+'CUM TB ENTRY'!G52-'CUM TB ENTRY'!F52</f>
        <v>0.42000000000001592</v>
      </c>
      <c r="H52" s="46">
        <f>+'CUM TB ENTRY'!H52-'CUM TB ENTRY'!G52</f>
        <v>0.38999999999998636</v>
      </c>
      <c r="I52" s="46">
        <f>+'CUM TB ENTRY'!I52-'CUM TB ENTRY'!H52</f>
        <v>0.37999999999999545</v>
      </c>
      <c r="J52" s="51">
        <f>+'CUM TB ENTRY'!J52-'CUM TB ENTRY'!I52</f>
        <v>0.35000000000002274</v>
      </c>
      <c r="K52" s="51">
        <f>+'CUM TB ENTRY'!K52-'CUM TB ENTRY'!J52</f>
        <v>0.32999999999998408</v>
      </c>
      <c r="L52" s="51">
        <f>+'CUM TB ENTRY'!L52-'CUM TB ENTRY'!K52</f>
        <v>0.35000000000002274</v>
      </c>
      <c r="M52" s="51">
        <f>+'CUM TB ENTRY'!M52-'CUM TB ENTRY'!L52</f>
        <v>0.33999999999997499</v>
      </c>
      <c r="N52" s="51">
        <f>+'CUM TB ENTRY'!N52-'CUM TB ENTRY'!M52</f>
        <v>0</v>
      </c>
      <c r="O52" s="51">
        <f>+'CUM TB ENTRY'!O52-'CUM TB ENTRY'!N52</f>
        <v>0</v>
      </c>
      <c r="P52" s="216">
        <f>SUM(D52:O52)</f>
        <v>468.69</v>
      </c>
      <c r="Q52" s="160"/>
      <c r="R52" s="160"/>
      <c r="S52" s="49">
        <v>645</v>
      </c>
      <c r="T52" s="36">
        <f t="shared" si="17"/>
        <v>0.72665116279069764</v>
      </c>
      <c r="U52" s="142" t="s">
        <v>81</v>
      </c>
      <c r="V52" s="183"/>
      <c r="W52" s="151"/>
    </row>
    <row r="53" spans="2:23" x14ac:dyDescent="0.3">
      <c r="B53" s="41">
        <v>4144</v>
      </c>
      <c r="C53" s="100" t="s">
        <v>82</v>
      </c>
      <c r="D53" s="197">
        <f>+'CUM TB ENTRY'!D53</f>
        <v>0</v>
      </c>
      <c r="E53" s="198">
        <f>+'CUM TB ENTRY'!E53-'CUM TB ENTRY'!D53</f>
        <v>0</v>
      </c>
      <c r="F53" s="46">
        <f>+'CUM TB ENTRY'!F53-'CUM TB ENTRY'!E53</f>
        <v>61.92</v>
      </c>
      <c r="G53" s="46">
        <f>+'CUM TB ENTRY'!G53-'CUM TB ENTRY'!F53</f>
        <v>0</v>
      </c>
      <c r="H53" s="46">
        <f>+'CUM TB ENTRY'!H53-'CUM TB ENTRY'!G53</f>
        <v>0</v>
      </c>
      <c r="I53" s="46">
        <f>+'CUM TB ENTRY'!I53-'CUM TB ENTRY'!H53</f>
        <v>0</v>
      </c>
      <c r="J53" s="51">
        <f>+'CUM TB ENTRY'!J53-'CUM TB ENTRY'!I53</f>
        <v>680</v>
      </c>
      <c r="K53" s="51">
        <f>+'CUM TB ENTRY'!K53-'CUM TB ENTRY'!J53</f>
        <v>653.5100000000001</v>
      </c>
      <c r="L53" s="51">
        <f>+'CUM TB ENTRY'!L53-'CUM TB ENTRY'!K53</f>
        <v>0</v>
      </c>
      <c r="M53" s="51">
        <f>+'CUM TB ENTRY'!M53-'CUM TB ENTRY'!L53</f>
        <v>0</v>
      </c>
      <c r="N53" s="51">
        <f>+'CUM TB ENTRY'!N53-'CUM TB ENTRY'!M53</f>
        <v>0</v>
      </c>
      <c r="O53" s="51">
        <f>+'CUM TB ENTRY'!O53-'CUM TB ENTRY'!N53</f>
        <v>0</v>
      </c>
      <c r="P53" s="214">
        <f>SUM(D53:O53)</f>
        <v>1395.43</v>
      </c>
      <c r="Q53" s="53"/>
      <c r="R53" s="53"/>
      <c r="S53" s="49">
        <v>1625</v>
      </c>
      <c r="T53" s="36">
        <f t="shared" si="17"/>
        <v>0.85872615384615392</v>
      </c>
      <c r="U53" s="143" t="s">
        <v>83</v>
      </c>
      <c r="V53" s="183"/>
      <c r="W53" s="151"/>
    </row>
    <row r="54" spans="2:23" x14ac:dyDescent="0.3">
      <c r="B54" s="42">
        <v>4146</v>
      </c>
      <c r="C54" s="100" t="s">
        <v>84</v>
      </c>
      <c r="D54" s="197">
        <f>+'CUM TB ENTRY'!D54</f>
        <v>0</v>
      </c>
      <c r="E54" s="198">
        <f>+'CUM TB ENTRY'!E54-'CUM TB ENTRY'!D54</f>
        <v>0</v>
      </c>
      <c r="F54" s="46">
        <f>+'CUM TB ENTRY'!F54-'CUM TB ENTRY'!E54</f>
        <v>0</v>
      </c>
      <c r="G54" s="46">
        <f>+'CUM TB ENTRY'!G54-'CUM TB ENTRY'!F54</f>
        <v>0</v>
      </c>
      <c r="H54" s="46">
        <f>+'CUM TB ENTRY'!H54-'CUM TB ENTRY'!G54</f>
        <v>0</v>
      </c>
      <c r="I54" s="46">
        <f>+'CUM TB ENTRY'!I54-'CUM TB ENTRY'!H54</f>
        <v>0</v>
      </c>
      <c r="J54" s="51">
        <f>+'CUM TB ENTRY'!J54-'CUM TB ENTRY'!I54</f>
        <v>0</v>
      </c>
      <c r="K54" s="51">
        <f>+'CUM TB ENTRY'!K54-'CUM TB ENTRY'!J54</f>
        <v>0</v>
      </c>
      <c r="L54" s="51">
        <f>+'CUM TB ENTRY'!L54-'CUM TB ENTRY'!K54</f>
        <v>0</v>
      </c>
      <c r="M54" s="51">
        <f>+'CUM TB ENTRY'!M54-'CUM TB ENTRY'!L54</f>
        <v>0</v>
      </c>
      <c r="N54" s="51">
        <f>+'CUM TB ENTRY'!N54-'CUM TB ENTRY'!M54</f>
        <v>0</v>
      </c>
      <c r="O54" s="51">
        <f>+'CUM TB ENTRY'!O54-'CUM TB ENTRY'!N54</f>
        <v>0</v>
      </c>
      <c r="P54" s="214">
        <f>SUM(D54:O54)</f>
        <v>0</v>
      </c>
      <c r="Q54" s="53"/>
      <c r="R54" s="53"/>
      <c r="S54" s="49">
        <v>250</v>
      </c>
      <c r="T54" s="36">
        <f t="shared" si="17"/>
        <v>0</v>
      </c>
      <c r="U54" s="143"/>
      <c r="V54" s="183"/>
      <c r="W54" s="151"/>
    </row>
    <row r="55" spans="2:23" x14ac:dyDescent="0.3">
      <c r="B55" s="42">
        <v>4147</v>
      </c>
      <c r="C55" s="100" t="s">
        <v>85</v>
      </c>
      <c r="D55" s="197">
        <f>+'CUM TB ENTRY'!D55</f>
        <v>0</v>
      </c>
      <c r="E55" s="198">
        <f>+'CUM TB ENTRY'!E55-'CUM TB ENTRY'!D55</f>
        <v>0</v>
      </c>
      <c r="F55" s="46">
        <f>+'CUM TB ENTRY'!F55-'CUM TB ENTRY'!E55</f>
        <v>0</v>
      </c>
      <c r="G55" s="46">
        <f>+'CUM TB ENTRY'!G55-'CUM TB ENTRY'!F55</f>
        <v>0</v>
      </c>
      <c r="H55" s="46">
        <f>+'CUM TB ENTRY'!H55-'CUM TB ENTRY'!G55</f>
        <v>0</v>
      </c>
      <c r="I55" s="46">
        <f>+'CUM TB ENTRY'!I55-'CUM TB ENTRY'!H55</f>
        <v>0</v>
      </c>
      <c r="J55" s="51">
        <f>+'CUM TB ENTRY'!J55-'CUM TB ENTRY'!I55</f>
        <v>0</v>
      </c>
      <c r="K55" s="51">
        <f>+'CUM TB ENTRY'!K55-'CUM TB ENTRY'!J55</f>
        <v>0</v>
      </c>
      <c r="L55" s="51">
        <f>+'CUM TB ENTRY'!L55-'CUM TB ENTRY'!K55</f>
        <v>0</v>
      </c>
      <c r="M55" s="51">
        <f>+'CUM TB ENTRY'!M55-'CUM TB ENTRY'!L55</f>
        <v>0</v>
      </c>
      <c r="N55" s="51">
        <f>+'CUM TB ENTRY'!N55-'CUM TB ENTRY'!M55</f>
        <v>0</v>
      </c>
      <c r="O55" s="51">
        <f>+'CUM TB ENTRY'!O55-'CUM TB ENTRY'!N55</f>
        <v>0</v>
      </c>
      <c r="P55" s="214"/>
      <c r="Q55" s="53"/>
      <c r="R55" s="53"/>
      <c r="S55" s="49">
        <v>150</v>
      </c>
      <c r="T55" s="36"/>
      <c r="U55" s="143"/>
      <c r="V55" s="183"/>
      <c r="W55" s="151"/>
    </row>
    <row r="56" spans="2:23" x14ac:dyDescent="0.3">
      <c r="B56" s="42"/>
      <c r="C56" s="100"/>
      <c r="D56" s="197"/>
      <c r="E56" s="198"/>
      <c r="F56" s="46"/>
      <c r="G56" s="46"/>
      <c r="H56" s="46"/>
      <c r="I56" s="46"/>
      <c r="J56" s="51"/>
      <c r="K56" s="51"/>
      <c r="L56" s="51"/>
      <c r="M56" s="51"/>
      <c r="N56" s="51"/>
      <c r="O56" s="51"/>
      <c r="P56" s="214"/>
      <c r="Q56" s="53"/>
      <c r="R56" s="53"/>
      <c r="S56" s="49"/>
      <c r="T56" s="36"/>
      <c r="U56" s="143"/>
      <c r="V56" s="183"/>
      <c r="W56" s="151"/>
    </row>
    <row r="57" spans="2:23" x14ac:dyDescent="0.3">
      <c r="B57" s="86" t="s">
        <v>44</v>
      </c>
      <c r="C57" s="80" t="s">
        <v>78</v>
      </c>
      <c r="D57" s="228">
        <f t="shared" ref="D57:I57" si="18">SUM(D50:D56)</f>
        <v>363.37</v>
      </c>
      <c r="E57" s="228">
        <f t="shared" si="18"/>
        <v>102.36000000000001</v>
      </c>
      <c r="F57" s="81">
        <f t="shared" si="18"/>
        <v>62.319999999999979</v>
      </c>
      <c r="G57" s="81">
        <f t="shared" si="18"/>
        <v>0.42000000000001592</v>
      </c>
      <c r="H57" s="81">
        <f t="shared" si="18"/>
        <v>0.38999999999998636</v>
      </c>
      <c r="I57" s="81">
        <f t="shared" si="18"/>
        <v>0.37999999999999545</v>
      </c>
      <c r="J57" s="81">
        <f t="shared" ref="J57" si="19">SUM(J50:J56)</f>
        <v>680.35</v>
      </c>
      <c r="K57" s="81">
        <f t="shared" ref="K57" si="20">SUM(K50:K56)</f>
        <v>653.84000000000015</v>
      </c>
      <c r="L57" s="81">
        <f t="shared" ref="L57:M57" si="21">SUM(L50:L56)</f>
        <v>0.35000000000002274</v>
      </c>
      <c r="M57" s="81">
        <f t="shared" si="21"/>
        <v>0.33999999999997499</v>
      </c>
      <c r="N57" s="81">
        <f t="shared" ref="N57:O57" si="22">SUM(N50:N56)</f>
        <v>0</v>
      </c>
      <c r="O57" s="81">
        <f t="shared" si="22"/>
        <v>0</v>
      </c>
      <c r="P57" s="215">
        <f>SUM(P51:P54)</f>
        <v>1864.1200000000001</v>
      </c>
      <c r="Q57" s="78"/>
      <c r="R57" s="173">
        <f>SUM(R51:R54)</f>
        <v>0</v>
      </c>
      <c r="S57" s="78">
        <f>SUM(S51:S55)</f>
        <v>5270</v>
      </c>
      <c r="T57" s="82">
        <f t="shared" si="17"/>
        <v>0.35372296015180266</v>
      </c>
      <c r="U57" s="144"/>
      <c r="V57" s="186"/>
      <c r="W57" s="153"/>
    </row>
    <row r="58" spans="2:23" x14ac:dyDescent="0.3">
      <c r="B58" s="41"/>
      <c r="C58" s="1"/>
      <c r="D58" s="198"/>
      <c r="E58" s="198"/>
      <c r="F58" s="46"/>
      <c r="G58" s="46"/>
      <c r="H58" s="46"/>
      <c r="I58" s="46"/>
      <c r="J58" s="46"/>
      <c r="K58" s="46"/>
      <c r="L58" s="46"/>
      <c r="M58" s="55"/>
      <c r="N58" s="46"/>
      <c r="O58" s="46"/>
      <c r="P58" s="214"/>
      <c r="Q58" s="53"/>
      <c r="R58" s="53"/>
      <c r="S58" s="49"/>
      <c r="T58" s="36"/>
      <c r="U58" s="142"/>
      <c r="V58" s="183"/>
      <c r="W58" s="151"/>
    </row>
    <row r="59" spans="2:23" x14ac:dyDescent="0.3">
      <c r="B59" s="40">
        <v>301</v>
      </c>
      <c r="C59" s="8" t="s">
        <v>86</v>
      </c>
      <c r="D59" s="198"/>
      <c r="E59" s="198"/>
      <c r="F59" s="46"/>
      <c r="G59" s="46"/>
      <c r="H59" s="46"/>
      <c r="I59" s="46"/>
      <c r="J59" s="46"/>
      <c r="K59" s="46"/>
      <c r="L59" s="46"/>
      <c r="M59" s="55"/>
      <c r="N59" s="46"/>
      <c r="O59" s="46"/>
      <c r="P59" s="214"/>
      <c r="Q59" s="53"/>
      <c r="R59" s="53"/>
      <c r="S59" s="49"/>
      <c r="T59" s="36"/>
      <c r="U59" s="142"/>
      <c r="V59" s="183"/>
      <c r="W59" s="151"/>
    </row>
    <row r="60" spans="2:23" x14ac:dyDescent="0.3">
      <c r="B60" s="42">
        <v>4200</v>
      </c>
      <c r="C60" s="100" t="s">
        <v>87</v>
      </c>
      <c r="D60" s="197">
        <f>+'CUM TB ENTRY'!D60</f>
        <v>0</v>
      </c>
      <c r="E60" s="197">
        <f>+'CUM TB ENTRY'!E60-'CUM TB ENTRY'!D60</f>
        <v>198.93</v>
      </c>
      <c r="F60" s="51">
        <f>+'CUM TB ENTRY'!F60-'CUM TB ENTRY'!E60</f>
        <v>168.32</v>
      </c>
      <c r="G60" s="51">
        <f>+'CUM TB ENTRY'!G60-'CUM TB ENTRY'!F60</f>
        <v>516.41999999999996</v>
      </c>
      <c r="H60" s="51">
        <f>+'CUM TB ENTRY'!H60-'CUM TB ENTRY'!G60</f>
        <v>132.62</v>
      </c>
      <c r="I60" s="51">
        <f>+'CUM TB ENTRY'!I60-'CUM TB ENTRY'!H60</f>
        <v>66.309999999999945</v>
      </c>
      <c r="J60" s="52">
        <f>+'CUM TB ENTRY'!J60-'CUM TB ENTRY'!I60</f>
        <v>132.62000000000012</v>
      </c>
      <c r="K60" s="52">
        <f>+'CUM TB ENTRY'!K60-'CUM TB ENTRY'!J60</f>
        <v>102.00999999999999</v>
      </c>
      <c r="L60" s="52">
        <f>+'CUM TB ENTRY'!L60-'CUM TB ENTRY'!K60</f>
        <v>66.309999999999945</v>
      </c>
      <c r="M60" s="52">
        <f>+'CUM TB ENTRY'!M60-'CUM TB ENTRY'!L60</f>
        <v>0</v>
      </c>
      <c r="N60" s="52">
        <f>+'CUM TB ENTRY'!N60-'CUM TB ENTRY'!M60</f>
        <v>0</v>
      </c>
      <c r="O60" s="52">
        <f>+'CUM TB ENTRY'!O60-'CUM TB ENTRY'!N60</f>
        <v>80.460000000000036</v>
      </c>
      <c r="P60" s="214">
        <f>SUM(D60:O60)</f>
        <v>1464</v>
      </c>
      <c r="Q60" s="53"/>
      <c r="R60" s="53"/>
      <c r="S60" s="49">
        <v>2772</v>
      </c>
      <c r="T60" s="36">
        <f>+P60/S60</f>
        <v>0.52813852813852813</v>
      </c>
      <c r="U60" s="142" t="s">
        <v>175</v>
      </c>
      <c r="V60" s="183"/>
      <c r="W60" s="151"/>
    </row>
    <row r="61" spans="2:23" x14ac:dyDescent="0.3">
      <c r="B61" s="42">
        <v>4201</v>
      </c>
      <c r="C61" s="100" t="s">
        <v>88</v>
      </c>
      <c r="D61" s="197">
        <f>+'CUM TB ENTRY'!D61</f>
        <v>66.31</v>
      </c>
      <c r="E61" s="197">
        <f>+'CUM TB ENTRY'!E61-'CUM TB ENTRY'!D61</f>
        <v>-66.31</v>
      </c>
      <c r="F61" s="51">
        <f>+'CUM TB ENTRY'!F61-'CUM TB ENTRY'!E61</f>
        <v>0</v>
      </c>
      <c r="G61" s="51">
        <f>+'CUM TB ENTRY'!G61-'CUM TB ENTRY'!F61</f>
        <v>0</v>
      </c>
      <c r="H61" s="51">
        <f>+'CUM TB ENTRY'!H61-'CUM TB ENTRY'!G61</f>
        <v>60</v>
      </c>
      <c r="I61" s="51">
        <f>+'CUM TB ENTRY'!I61-'CUM TB ENTRY'!H61</f>
        <v>0</v>
      </c>
      <c r="J61" s="52">
        <f>+'CUM TB ENTRY'!J61-'CUM TB ENTRY'!I61</f>
        <v>0</v>
      </c>
      <c r="K61" s="52">
        <f>+'CUM TB ENTRY'!K61-'CUM TB ENTRY'!J61</f>
        <v>0</v>
      </c>
      <c r="L61" s="52">
        <f>+'CUM TB ENTRY'!L61-'CUM TB ENTRY'!K61</f>
        <v>383.8</v>
      </c>
      <c r="M61" s="52">
        <f>+'CUM TB ENTRY'!M61-'CUM TB ENTRY'!L61</f>
        <v>0</v>
      </c>
      <c r="N61" s="52">
        <f>+'CUM TB ENTRY'!N61-'CUM TB ENTRY'!M61</f>
        <v>0</v>
      </c>
      <c r="O61" s="52">
        <f>+'CUM TB ENTRY'!O61-'CUM TB ENTRY'!N61</f>
        <v>0</v>
      </c>
      <c r="P61" s="217">
        <f t="shared" ref="P61:P71" si="23">SUM(D61:O61)</f>
        <v>443.8</v>
      </c>
      <c r="Q61" s="199"/>
      <c r="R61" s="53"/>
      <c r="S61" s="49">
        <v>1000</v>
      </c>
      <c r="T61" s="36">
        <f>+P61/S61</f>
        <v>0.44380000000000003</v>
      </c>
      <c r="U61" s="142" t="s">
        <v>89</v>
      </c>
      <c r="V61" s="183"/>
      <c r="W61" s="151"/>
    </row>
    <row r="62" spans="2:23" x14ac:dyDescent="0.3">
      <c r="B62" s="42">
        <v>4202</v>
      </c>
      <c r="C62" s="100" t="s">
        <v>90</v>
      </c>
      <c r="D62" s="197">
        <f>+'CUM TB ENTRY'!D62</f>
        <v>0</v>
      </c>
      <c r="E62" s="197">
        <f>+'CUM TB ENTRY'!E62-'CUM TB ENTRY'!D62</f>
        <v>0</v>
      </c>
      <c r="F62" s="51">
        <f>+'CUM TB ENTRY'!F62-'CUM TB ENTRY'!E62</f>
        <v>62.5</v>
      </c>
      <c r="G62" s="51">
        <f>+'CUM TB ENTRY'!G62-'CUM TB ENTRY'!F62</f>
        <v>0</v>
      </c>
      <c r="H62" s="51">
        <f>+'CUM TB ENTRY'!H62-'CUM TB ENTRY'!G62</f>
        <v>62.5</v>
      </c>
      <c r="I62" s="51">
        <f>+'CUM TB ENTRY'!I62-'CUM TB ENTRY'!H62</f>
        <v>0</v>
      </c>
      <c r="J62" s="52">
        <f>+'CUM TB ENTRY'!J62-'CUM TB ENTRY'!I62</f>
        <v>0</v>
      </c>
      <c r="K62" s="52">
        <f>+'CUM TB ENTRY'!K62-'CUM TB ENTRY'!J62</f>
        <v>0</v>
      </c>
      <c r="L62" s="52">
        <f>+'CUM TB ENTRY'!L62-'CUM TB ENTRY'!K62</f>
        <v>62.5</v>
      </c>
      <c r="M62" s="52">
        <f>+'CUM TB ENTRY'!M62-'CUM TB ENTRY'!L62</f>
        <v>0</v>
      </c>
      <c r="N62" s="52">
        <f>+'CUM TB ENTRY'!N62-'CUM TB ENTRY'!M62</f>
        <v>0</v>
      </c>
      <c r="O62" s="52">
        <f>+'CUM TB ENTRY'!O62-'CUM TB ENTRY'!N62</f>
        <v>62.5</v>
      </c>
      <c r="P62" s="217">
        <f t="shared" si="23"/>
        <v>250</v>
      </c>
      <c r="Q62" s="199"/>
      <c r="R62" s="53"/>
      <c r="S62" s="49">
        <v>250</v>
      </c>
      <c r="T62" s="36">
        <f t="shared" ref="T62:T73" si="24">+P62/S62</f>
        <v>1</v>
      </c>
      <c r="U62" s="142" t="s">
        <v>176</v>
      </c>
      <c r="V62" s="183"/>
      <c r="W62" s="151"/>
    </row>
    <row r="63" spans="2:23" ht="60.6" customHeight="1" x14ac:dyDescent="0.3">
      <c r="B63" s="42">
        <v>4210</v>
      </c>
      <c r="C63" s="100" t="s">
        <v>91</v>
      </c>
      <c r="D63" s="197">
        <f>+'CUM TB ENTRY'!D63</f>
        <v>-3385</v>
      </c>
      <c r="E63" s="224">
        <f>+'CUM TB ENTRY'!E63-'CUM TB ENTRY'!D63</f>
        <v>0</v>
      </c>
      <c r="F63" s="161">
        <f>+'CUM TB ENTRY'!F63-'CUM TB ENTRY'!E63</f>
        <v>2140</v>
      </c>
      <c r="G63" s="51">
        <f>+'CUM TB ENTRY'!G63-'CUM TB ENTRY'!F63</f>
        <v>0</v>
      </c>
      <c r="H63" s="51">
        <f>+'CUM TB ENTRY'!H63-'CUM TB ENTRY'!G63</f>
        <v>0</v>
      </c>
      <c r="I63" s="51">
        <f>+'CUM TB ENTRY'!I63-'CUM TB ENTRY'!H63</f>
        <v>0</v>
      </c>
      <c r="J63" s="162">
        <f>+'CUM TB ENTRY'!J63-'CUM TB ENTRY'!I63</f>
        <v>0</v>
      </c>
      <c r="K63" s="162">
        <f>+'CUM TB ENTRY'!K63-'CUM TB ENTRY'!J63</f>
        <v>0</v>
      </c>
      <c r="L63" s="162">
        <f>+'CUM TB ENTRY'!L63-'CUM TB ENTRY'!K63</f>
        <v>0</v>
      </c>
      <c r="M63" s="162">
        <f>+'CUM TB ENTRY'!M63-'CUM TB ENTRY'!L63</f>
        <v>140</v>
      </c>
      <c r="N63" s="162">
        <f>+'CUM TB ENTRY'!N63-'CUM TB ENTRY'!M63</f>
        <v>0</v>
      </c>
      <c r="O63" s="162">
        <f>+'CUM TB ENTRY'!O63-'CUM TB ENTRY'!N63</f>
        <v>0</v>
      </c>
      <c r="P63" s="220">
        <f t="shared" si="23"/>
        <v>-1105</v>
      </c>
      <c r="Q63" s="203"/>
      <c r="R63" s="172">
        <v>0</v>
      </c>
      <c r="S63" s="49">
        <v>0</v>
      </c>
      <c r="T63" s="36"/>
      <c r="U63" s="145" t="s">
        <v>92</v>
      </c>
      <c r="V63" s="183"/>
      <c r="W63" s="151"/>
    </row>
    <row r="64" spans="2:23" x14ac:dyDescent="0.3">
      <c r="B64" s="42">
        <v>4300</v>
      </c>
      <c r="C64" s="100" t="s">
        <v>93</v>
      </c>
      <c r="D64" s="197">
        <f>+'CUM TB ENTRY'!D64</f>
        <v>0</v>
      </c>
      <c r="E64" s="197">
        <f>+'CUM TB ENTRY'!E64-'CUM TB ENTRY'!D64</f>
        <v>0</v>
      </c>
      <c r="F64" s="51">
        <f>+'CUM TB ENTRY'!F64-'CUM TB ENTRY'!E64</f>
        <v>0</v>
      </c>
      <c r="G64" s="51">
        <f>+'CUM TB ENTRY'!G64-'CUM TB ENTRY'!F64</f>
        <v>0</v>
      </c>
      <c r="H64" s="51">
        <f>+'CUM TB ENTRY'!H64-'CUM TB ENTRY'!G64</f>
        <v>339.33</v>
      </c>
      <c r="I64" s="51">
        <f>+'CUM TB ENTRY'!I64-'CUM TB ENTRY'!H64</f>
        <v>1017.99</v>
      </c>
      <c r="J64" s="52">
        <f>+'CUM TB ENTRY'!J64-'CUM TB ENTRY'!I64</f>
        <v>146.92000000000007</v>
      </c>
      <c r="K64" s="52">
        <f>+'CUM TB ENTRY'!K64-'CUM TB ENTRY'!J64</f>
        <v>1017.99</v>
      </c>
      <c r="L64" s="52">
        <f>+'CUM TB ENTRY'!L64-'CUM TB ENTRY'!K64</f>
        <v>0</v>
      </c>
      <c r="M64" s="52">
        <f>+'CUM TB ENTRY'!M64-'CUM TB ENTRY'!L64</f>
        <v>0</v>
      </c>
      <c r="N64" s="52">
        <f>+'CUM TB ENTRY'!N64-'CUM TB ENTRY'!M64</f>
        <v>678.77</v>
      </c>
      <c r="O64" s="52">
        <f>+'CUM TB ENTRY'!O64-'CUM TB ENTRY'!N64</f>
        <v>339</v>
      </c>
      <c r="P64" s="217">
        <f t="shared" si="23"/>
        <v>3540</v>
      </c>
      <c r="Q64" s="199"/>
      <c r="R64" s="53"/>
      <c r="S64" s="49">
        <v>4179</v>
      </c>
      <c r="T64" s="36">
        <f t="shared" si="24"/>
        <v>0.84709260588657576</v>
      </c>
      <c r="U64" s="143" t="s">
        <v>177</v>
      </c>
      <c r="V64" s="183"/>
      <c r="W64" s="152"/>
    </row>
    <row r="65" spans="2:23" ht="61.95" customHeight="1" x14ac:dyDescent="0.3">
      <c r="B65" s="42">
        <v>4301</v>
      </c>
      <c r="C65" s="100" t="s">
        <v>94</v>
      </c>
      <c r="D65" s="197">
        <f>+'CUM TB ENTRY'!D65</f>
        <v>-3335.61</v>
      </c>
      <c r="E65" s="197">
        <f>+'CUM TB ENTRY'!E65-'CUM TB ENTRY'!D65</f>
        <v>3720.57</v>
      </c>
      <c r="F65" s="51">
        <f>+'CUM TB ENTRY'!F65-'CUM TB ENTRY'!E65</f>
        <v>550.87000000000012</v>
      </c>
      <c r="G65" s="51">
        <f>+'CUM TB ENTRY'!G65-'CUM TB ENTRY'!F65</f>
        <v>439.99999999999989</v>
      </c>
      <c r="H65" s="181">
        <f>+'CUM TB ENTRY'!H65-'CUM TB ENTRY'!G65</f>
        <v>1371.6800000000003</v>
      </c>
      <c r="I65" s="51">
        <f>+'CUM TB ENTRY'!I65-'CUM TB ENTRY'!H65</f>
        <v>537.92999999999984</v>
      </c>
      <c r="J65" s="52">
        <f>+'CUM TB ENTRY'!J65-'CUM TB ENTRY'!I65</f>
        <v>983.28999999999951</v>
      </c>
      <c r="K65" s="52">
        <f>+'CUM TB ENTRY'!K65-'CUM TB ENTRY'!J65</f>
        <v>1771.8600000000006</v>
      </c>
      <c r="L65" s="52">
        <f>+'CUM TB ENTRY'!L65-'CUM TB ENTRY'!K65</f>
        <v>1403.83</v>
      </c>
      <c r="M65" s="52">
        <f>+'CUM TB ENTRY'!M65-'CUM TB ENTRY'!L65</f>
        <v>153.09000000000015</v>
      </c>
      <c r="N65" s="52">
        <f>+'CUM TB ENTRY'!N65-'CUM TB ENTRY'!M65</f>
        <v>183.48999999999978</v>
      </c>
      <c r="O65" s="52">
        <f>+'CUM TB ENTRY'!O65-'CUM TB ENTRY'!N65</f>
        <v>668</v>
      </c>
      <c r="P65" s="217">
        <f t="shared" si="23"/>
        <v>8449</v>
      </c>
      <c r="Q65" s="199"/>
      <c r="R65" s="159"/>
      <c r="S65" s="49">
        <v>20000</v>
      </c>
      <c r="T65" s="36">
        <f t="shared" si="24"/>
        <v>0.42244999999999999</v>
      </c>
      <c r="U65" s="143" t="s">
        <v>178</v>
      </c>
      <c r="V65" s="187"/>
      <c r="W65" s="152"/>
    </row>
    <row r="66" spans="2:23" x14ac:dyDescent="0.3">
      <c r="B66" s="42">
        <v>4302</v>
      </c>
      <c r="C66" s="100" t="s">
        <v>95</v>
      </c>
      <c r="D66" s="197">
        <f>+'CUM TB ENTRY'!D66</f>
        <v>0</v>
      </c>
      <c r="E66" s="197">
        <f>+'CUM TB ENTRY'!E66-'CUM TB ENTRY'!D66</f>
        <v>140</v>
      </c>
      <c r="F66" s="51">
        <f>+'CUM TB ENTRY'!F66-'CUM TB ENTRY'!E66</f>
        <v>112</v>
      </c>
      <c r="G66" s="51">
        <f>+'CUM TB ENTRY'!G66-'CUM TB ENTRY'!F66</f>
        <v>252</v>
      </c>
      <c r="H66" s="51">
        <f>+'CUM TB ENTRY'!H66-'CUM TB ENTRY'!G66</f>
        <v>0</v>
      </c>
      <c r="I66" s="51">
        <f>+'CUM TB ENTRY'!I66-'CUM TB ENTRY'!H66</f>
        <v>0</v>
      </c>
      <c r="J66" s="52">
        <f>+'CUM TB ENTRY'!J66-'CUM TB ENTRY'!I66</f>
        <v>112</v>
      </c>
      <c r="K66" s="52">
        <f>+'CUM TB ENTRY'!K66-'CUM TB ENTRY'!J66</f>
        <v>245</v>
      </c>
      <c r="L66" s="52">
        <f>+'CUM TB ENTRY'!L66-'CUM TB ENTRY'!K66</f>
        <v>7</v>
      </c>
      <c r="M66" s="52">
        <f>+'CUM TB ENTRY'!M66-'CUM TB ENTRY'!L66</f>
        <v>140</v>
      </c>
      <c r="N66" s="52">
        <f>+'CUM TB ENTRY'!N66-'CUM TB ENTRY'!M66</f>
        <v>121</v>
      </c>
      <c r="O66" s="52">
        <f>+'CUM TB ENTRY'!O66-'CUM TB ENTRY'!N66</f>
        <v>0</v>
      </c>
      <c r="P66" s="217">
        <f t="shared" si="23"/>
        <v>1129</v>
      </c>
      <c r="Q66" s="199"/>
      <c r="R66" s="53"/>
      <c r="S66" s="49">
        <v>2675</v>
      </c>
      <c r="T66" s="36">
        <f t="shared" si="24"/>
        <v>0.42205607476635515</v>
      </c>
      <c r="U66" s="143" t="s">
        <v>158</v>
      </c>
      <c r="V66" s="183"/>
      <c r="W66" s="152"/>
    </row>
    <row r="67" spans="2:23" x14ac:dyDescent="0.3">
      <c r="B67" s="42">
        <v>4303</v>
      </c>
      <c r="C67" s="100" t="s">
        <v>96</v>
      </c>
      <c r="D67" s="197">
        <f>+'CUM TB ENTRY'!D67</f>
        <v>0</v>
      </c>
      <c r="E67" s="197">
        <f>+'CUM TB ENTRY'!E67-'CUM TB ENTRY'!D67</f>
        <v>0</v>
      </c>
      <c r="F67" s="161">
        <f>+'CUM TB ENTRY'!F67-'CUM TB ENTRY'!E67</f>
        <v>260</v>
      </c>
      <c r="G67" s="51">
        <f>+'CUM TB ENTRY'!G67-'CUM TB ENTRY'!F67</f>
        <v>0</v>
      </c>
      <c r="H67" s="181">
        <f>+'CUM TB ENTRY'!H67-'CUM TB ENTRY'!G67</f>
        <v>98</v>
      </c>
      <c r="I67" s="51">
        <f>+'CUM TB ENTRY'!I67-'CUM TB ENTRY'!H67</f>
        <v>0</v>
      </c>
      <c r="J67" s="52">
        <f>+'CUM TB ENTRY'!J67-'CUM TB ENTRY'!I67</f>
        <v>0</v>
      </c>
      <c r="K67" s="52">
        <f>+'CUM TB ENTRY'!K67-'CUM TB ENTRY'!J67</f>
        <v>0</v>
      </c>
      <c r="L67" s="52">
        <f>+'CUM TB ENTRY'!L67-'CUM TB ENTRY'!K67</f>
        <v>196</v>
      </c>
      <c r="M67" s="52">
        <f>+'CUM TB ENTRY'!M67-'CUM TB ENTRY'!L67</f>
        <v>4355.6099999999997</v>
      </c>
      <c r="N67" s="52">
        <f>+'CUM TB ENTRY'!N67-'CUM TB ENTRY'!M67</f>
        <v>0</v>
      </c>
      <c r="O67" s="52">
        <f>+'CUM TB ENTRY'!O67-'CUM TB ENTRY'!N67</f>
        <v>0</v>
      </c>
      <c r="P67" s="217">
        <f t="shared" si="23"/>
        <v>4909.6099999999997</v>
      </c>
      <c r="Q67" s="199"/>
      <c r="R67" s="159"/>
      <c r="S67" s="49">
        <v>10000</v>
      </c>
      <c r="T67" s="36">
        <f t="shared" si="24"/>
        <v>0.49096099999999998</v>
      </c>
      <c r="U67" s="175" t="s">
        <v>154</v>
      </c>
      <c r="V67" s="188"/>
      <c r="W67" s="141"/>
    </row>
    <row r="68" spans="2:23" x14ac:dyDescent="0.3">
      <c r="B68" s="42">
        <v>4306</v>
      </c>
      <c r="C68" s="100" t="s">
        <v>97</v>
      </c>
      <c r="D68" s="197">
        <f>+'CUM TB ENTRY'!D68</f>
        <v>0</v>
      </c>
      <c r="E68" s="197">
        <f>+'CUM TB ENTRY'!E68-'CUM TB ENTRY'!D68</f>
        <v>0</v>
      </c>
      <c r="F68" s="51">
        <f>+'CUM TB ENTRY'!F68-'CUM TB ENTRY'!E68</f>
        <v>0</v>
      </c>
      <c r="G68" s="51">
        <f>+'CUM TB ENTRY'!G68-'CUM TB ENTRY'!F68</f>
        <v>0</v>
      </c>
      <c r="H68" s="51">
        <f>+'CUM TB ENTRY'!H68-'CUM TB ENTRY'!G68</f>
        <v>0</v>
      </c>
      <c r="I68" s="51">
        <f>+'CUM TB ENTRY'!I68-'CUM TB ENTRY'!H68</f>
        <v>0</v>
      </c>
      <c r="J68" s="52">
        <f>+'CUM TB ENTRY'!J68-'CUM TB ENTRY'!I68</f>
        <v>0</v>
      </c>
      <c r="K68" s="52">
        <f>+'CUM TB ENTRY'!K68-'CUM TB ENTRY'!J68</f>
        <v>0</v>
      </c>
      <c r="L68" s="52">
        <f>+'CUM TB ENTRY'!L68-'CUM TB ENTRY'!K68</f>
        <v>0</v>
      </c>
      <c r="M68" s="52">
        <f>+'CUM TB ENTRY'!M68-'CUM TB ENTRY'!L68</f>
        <v>0</v>
      </c>
      <c r="N68" s="52">
        <f>+'CUM TB ENTRY'!N68-'CUM TB ENTRY'!M68</f>
        <v>0</v>
      </c>
      <c r="O68" s="52">
        <f>+'CUM TB ENTRY'!O68-'CUM TB ENTRY'!N68</f>
        <v>0</v>
      </c>
      <c r="P68" s="217">
        <f t="shared" si="23"/>
        <v>0</v>
      </c>
      <c r="Q68" s="199"/>
      <c r="R68" s="53"/>
      <c r="S68" s="49"/>
      <c r="T68" s="36"/>
      <c r="U68" s="145" t="s">
        <v>98</v>
      </c>
      <c r="V68" s="183"/>
      <c r="W68" s="151"/>
    </row>
    <row r="69" spans="2:23" x14ac:dyDescent="0.3">
      <c r="B69" s="42">
        <v>4309</v>
      </c>
      <c r="C69" s="100" t="s">
        <v>99</v>
      </c>
      <c r="D69" s="197">
        <f>+'CUM TB ENTRY'!D69</f>
        <v>34.340000000000003</v>
      </c>
      <c r="E69" s="197">
        <f>+'CUM TB ENTRY'!E69-'CUM TB ENTRY'!D69</f>
        <v>0</v>
      </c>
      <c r="F69" s="51">
        <f>+'CUM TB ENTRY'!F69-'CUM TB ENTRY'!E69</f>
        <v>35.349999999999994</v>
      </c>
      <c r="G69" s="51">
        <f>+'CUM TB ENTRY'!G69-'CUM TB ENTRY'!F69</f>
        <v>0</v>
      </c>
      <c r="H69" s="51">
        <f>+'CUM TB ENTRY'!H69-'CUM TB ENTRY'!G69</f>
        <v>0</v>
      </c>
      <c r="I69" s="51">
        <f>+'CUM TB ENTRY'!I69-'CUM TB ENTRY'!H69</f>
        <v>0</v>
      </c>
      <c r="J69" s="52">
        <f>+'CUM TB ENTRY'!J69-'CUM TB ENTRY'!I69</f>
        <v>0</v>
      </c>
      <c r="K69" s="52">
        <f>+'CUM TB ENTRY'!K69-'CUM TB ENTRY'!J69</f>
        <v>0</v>
      </c>
      <c r="L69" s="52">
        <f>+'CUM TB ENTRY'!L69-'CUM TB ENTRY'!K69</f>
        <v>0</v>
      </c>
      <c r="M69" s="52">
        <f>+'CUM TB ENTRY'!M69-'CUM TB ENTRY'!L69</f>
        <v>0</v>
      </c>
      <c r="N69" s="52">
        <f>+'CUM TB ENTRY'!N69-'CUM TB ENTRY'!M69</f>
        <v>190.31</v>
      </c>
      <c r="O69" s="52">
        <f>+'CUM TB ENTRY'!O69-'CUM TB ENTRY'!N69</f>
        <v>0</v>
      </c>
      <c r="P69" s="217">
        <f t="shared" si="23"/>
        <v>260</v>
      </c>
      <c r="Q69" s="199"/>
      <c r="R69" s="53"/>
      <c r="S69" s="49">
        <v>221</v>
      </c>
      <c r="T69" s="36">
        <f t="shared" si="24"/>
        <v>1.1764705882352942</v>
      </c>
      <c r="U69" s="142" t="s">
        <v>159</v>
      </c>
      <c r="V69" s="183"/>
      <c r="W69" s="151"/>
    </row>
    <row r="70" spans="2:23" x14ac:dyDescent="0.3">
      <c r="B70" s="42">
        <v>4311</v>
      </c>
      <c r="C70" s="100" t="s">
        <v>100</v>
      </c>
      <c r="D70" s="197">
        <f>+'CUM TB ENTRY'!D70</f>
        <v>0</v>
      </c>
      <c r="E70" s="197">
        <f>+'CUM TB ENTRY'!E70-'CUM TB ENTRY'!D70</f>
        <v>0</v>
      </c>
      <c r="F70" s="51">
        <f>+'CUM TB ENTRY'!F70-'CUM TB ENTRY'!E70</f>
        <v>0</v>
      </c>
      <c r="G70" s="51">
        <f>+'CUM TB ENTRY'!G70-'CUM TB ENTRY'!F70</f>
        <v>0</v>
      </c>
      <c r="H70" s="51">
        <f>+'CUM TB ENTRY'!H70-'CUM TB ENTRY'!G70</f>
        <v>0</v>
      </c>
      <c r="I70" s="51">
        <f>+'CUM TB ENTRY'!I70-'CUM TB ENTRY'!H70</f>
        <v>0</v>
      </c>
      <c r="J70" s="52">
        <f>+'CUM TB ENTRY'!J70-'CUM TB ENTRY'!I70</f>
        <v>0</v>
      </c>
      <c r="K70" s="52">
        <f>+'CUM TB ENTRY'!K70-'CUM TB ENTRY'!J70</f>
        <v>0</v>
      </c>
      <c r="L70" s="52">
        <f>+'CUM TB ENTRY'!L70-'CUM TB ENTRY'!K70</f>
        <v>0</v>
      </c>
      <c r="M70" s="52">
        <f>+'CUM TB ENTRY'!M70-'CUM TB ENTRY'!L70</f>
        <v>0</v>
      </c>
      <c r="N70" s="52">
        <f>+'CUM TB ENTRY'!N70-'CUM TB ENTRY'!M70</f>
        <v>540</v>
      </c>
      <c r="O70" s="52">
        <f>+'CUM TB ENTRY'!O70-'CUM TB ENTRY'!N70</f>
        <v>0</v>
      </c>
      <c r="P70" s="217">
        <f t="shared" si="23"/>
        <v>540</v>
      </c>
      <c r="Q70" s="199"/>
      <c r="R70" s="53"/>
      <c r="S70" s="49">
        <v>683</v>
      </c>
      <c r="T70" s="36"/>
      <c r="U70" s="142" t="s">
        <v>160</v>
      </c>
      <c r="V70" s="183"/>
      <c r="W70" s="151"/>
    </row>
    <row r="71" spans="2:23" x14ac:dyDescent="0.3">
      <c r="B71" s="42">
        <v>4320</v>
      </c>
      <c r="C71" s="100" t="s">
        <v>101</v>
      </c>
      <c r="D71" s="197">
        <f>+'CUM TB ENTRY'!D71</f>
        <v>0</v>
      </c>
      <c r="E71" s="197">
        <f>+'CUM TB ENTRY'!E71-'CUM TB ENTRY'!D71</f>
        <v>0</v>
      </c>
      <c r="F71" s="51">
        <f>+'CUM TB ENTRY'!F71-'CUM TB ENTRY'!E71</f>
        <v>0</v>
      </c>
      <c r="G71" s="51">
        <f>+'CUM TB ENTRY'!G71-'CUM TB ENTRY'!F71</f>
        <v>0</v>
      </c>
      <c r="H71" s="51">
        <f>+'CUM TB ENTRY'!H71-'CUM TB ENTRY'!G71</f>
        <v>2701</v>
      </c>
      <c r="I71" s="51">
        <f>+'CUM TB ENTRY'!I71-'CUM TB ENTRY'!H71</f>
        <v>0</v>
      </c>
      <c r="J71" s="52">
        <f>+'CUM TB ENTRY'!J71-'CUM TB ENTRY'!I71</f>
        <v>0</v>
      </c>
      <c r="K71" s="52">
        <f>+'CUM TB ENTRY'!K71-'CUM TB ENTRY'!J71</f>
        <v>0</v>
      </c>
      <c r="L71" s="52">
        <f>+'CUM TB ENTRY'!L71-'CUM TB ENTRY'!K71</f>
        <v>0</v>
      </c>
      <c r="M71" s="52">
        <f>+'CUM TB ENTRY'!M71-'CUM TB ENTRY'!L71</f>
        <v>0</v>
      </c>
      <c r="N71" s="52">
        <f>+'CUM TB ENTRY'!N71-'CUM TB ENTRY'!M71</f>
        <v>0</v>
      </c>
      <c r="O71" s="52">
        <f>+'CUM TB ENTRY'!O71-'CUM TB ENTRY'!N71</f>
        <v>0</v>
      </c>
      <c r="P71" s="217">
        <f t="shared" si="23"/>
        <v>2701</v>
      </c>
      <c r="Q71" s="199"/>
      <c r="R71" s="53"/>
      <c r="S71" s="49">
        <v>2701</v>
      </c>
      <c r="T71" s="36">
        <f t="shared" si="24"/>
        <v>1</v>
      </c>
      <c r="U71" s="142" t="s">
        <v>102</v>
      </c>
      <c r="V71" s="183"/>
      <c r="W71" s="151"/>
    </row>
    <row r="72" spans="2:23" x14ac:dyDescent="0.3">
      <c r="B72" s="42"/>
      <c r="C72" s="100"/>
      <c r="D72" s="197"/>
      <c r="E72" s="197"/>
      <c r="F72" s="51"/>
      <c r="G72" s="51"/>
      <c r="H72" s="51"/>
      <c r="I72" s="51"/>
      <c r="J72" s="52"/>
      <c r="K72" s="52"/>
      <c r="L72" s="52"/>
      <c r="M72" s="52"/>
      <c r="N72" s="52"/>
      <c r="O72" s="52"/>
      <c r="P72" s="217"/>
      <c r="Q72" s="199"/>
      <c r="R72" s="53"/>
      <c r="S72" s="49"/>
      <c r="T72" s="36"/>
      <c r="U72" s="142"/>
      <c r="V72" s="183"/>
      <c r="W72" s="151"/>
    </row>
    <row r="73" spans="2:23" x14ac:dyDescent="0.3">
      <c r="B73" s="86" t="s">
        <v>44</v>
      </c>
      <c r="C73" s="80" t="s">
        <v>86</v>
      </c>
      <c r="D73" s="228">
        <f t="shared" ref="D73:I73" si="25">SUM(D59:D72)</f>
        <v>-6619.96</v>
      </c>
      <c r="E73" s="228">
        <f t="shared" si="25"/>
        <v>3993.19</v>
      </c>
      <c r="F73" s="81">
        <f t="shared" si="25"/>
        <v>3329.0400000000004</v>
      </c>
      <c r="G73" s="81">
        <f t="shared" si="25"/>
        <v>1208.4199999999998</v>
      </c>
      <c r="H73" s="81">
        <f t="shared" si="25"/>
        <v>4765.13</v>
      </c>
      <c r="I73" s="81">
        <f t="shared" si="25"/>
        <v>1622.2299999999998</v>
      </c>
      <c r="J73" s="81">
        <f t="shared" ref="J73" si="26">SUM(J59:J72)</f>
        <v>1374.8299999999997</v>
      </c>
      <c r="K73" s="81">
        <f t="shared" ref="K73" si="27">SUM(K59:K72)</f>
        <v>3136.8600000000006</v>
      </c>
      <c r="L73" s="81">
        <f t="shared" ref="L73:N73" si="28">SUM(L59:L72)</f>
        <v>2119.4399999999996</v>
      </c>
      <c r="M73" s="81">
        <f t="shared" si="28"/>
        <v>4788.7</v>
      </c>
      <c r="N73" s="81">
        <f t="shared" si="28"/>
        <v>1713.5699999999997</v>
      </c>
      <c r="O73" s="81">
        <f t="shared" ref="O73" si="29">SUM(O59:O72)</f>
        <v>1149.96</v>
      </c>
      <c r="P73" s="215">
        <f>SUM(P60:P71)</f>
        <v>22581.41</v>
      </c>
      <c r="Q73" s="78"/>
      <c r="R73" s="178">
        <f>SUM(R60:R71)</f>
        <v>0</v>
      </c>
      <c r="S73" s="78">
        <f>SUM(S60:S71)</f>
        <v>44481</v>
      </c>
      <c r="T73" s="82">
        <f t="shared" si="24"/>
        <v>0.50766417121917218</v>
      </c>
      <c r="U73" s="144">
        <f>SUM(U60:U71)</f>
        <v>0</v>
      </c>
      <c r="V73" s="186"/>
      <c r="W73" s="153"/>
    </row>
    <row r="74" spans="2:23" x14ac:dyDescent="0.3">
      <c r="B74" s="41"/>
      <c r="C74" s="1"/>
      <c r="D74" s="198"/>
      <c r="E74" s="198"/>
      <c r="F74" s="46"/>
      <c r="G74" s="46"/>
      <c r="H74" s="46"/>
      <c r="I74" s="46"/>
      <c r="J74" s="46"/>
      <c r="K74" s="46"/>
      <c r="L74" s="46"/>
      <c r="M74" s="55"/>
      <c r="N74" s="46"/>
      <c r="O74" s="46"/>
      <c r="P74" s="214"/>
      <c r="Q74" s="53"/>
      <c r="R74" s="53"/>
      <c r="S74" s="49"/>
      <c r="T74" s="36"/>
      <c r="U74" s="142"/>
      <c r="V74" s="183"/>
      <c r="W74" s="151"/>
    </row>
    <row r="75" spans="2:23" x14ac:dyDescent="0.3">
      <c r="B75" s="40">
        <v>302</v>
      </c>
      <c r="C75" s="8" t="s">
        <v>103</v>
      </c>
      <c r="D75" s="198"/>
      <c r="E75" s="198"/>
      <c r="F75" s="46"/>
      <c r="G75" s="46"/>
      <c r="H75" s="46"/>
      <c r="I75" s="46"/>
      <c r="J75" s="46"/>
      <c r="K75" s="46"/>
      <c r="L75" s="46"/>
      <c r="M75" s="55"/>
      <c r="N75" s="46"/>
      <c r="O75" s="46"/>
      <c r="P75" s="214"/>
      <c r="Q75" s="53"/>
      <c r="R75" s="53"/>
      <c r="S75" s="49"/>
      <c r="T75" s="36"/>
      <c r="U75" s="142"/>
      <c r="V75" s="183"/>
      <c r="W75" s="151"/>
    </row>
    <row r="76" spans="2:23" ht="28.2" customHeight="1" x14ac:dyDescent="0.3">
      <c r="B76" s="41">
        <v>4350</v>
      </c>
      <c r="C76" s="100" t="s">
        <v>103</v>
      </c>
      <c r="D76" s="197">
        <f>+'CUM TB ENTRY'!D76</f>
        <v>-3880</v>
      </c>
      <c r="E76" s="197">
        <f>+'CUM TB ENTRY'!E76-'CUM TB ENTRY'!D76</f>
        <v>0</v>
      </c>
      <c r="F76" s="51">
        <f>+'CUM TB ENTRY'!F76-'CUM TB ENTRY'!E76</f>
        <v>0</v>
      </c>
      <c r="G76" s="51">
        <f>+'CUM TB ENTRY'!G76-'CUM TB ENTRY'!F76</f>
        <v>0</v>
      </c>
      <c r="H76" s="161">
        <f>+'CUM TB ENTRY'!H76-'CUM TB ENTRY'!G76</f>
        <v>2216.67</v>
      </c>
      <c r="I76" s="161">
        <f>+'CUM TB ENTRY'!I76-'CUM TB ENTRY'!H76</f>
        <v>443.32999999999993</v>
      </c>
      <c r="J76" s="51">
        <f>+'CUM TB ENTRY'!J76-'CUM TB ENTRY'!I76</f>
        <v>0</v>
      </c>
      <c r="K76" s="51">
        <f>+'CUM TB ENTRY'!K76-'CUM TB ENTRY'!J76</f>
        <v>0</v>
      </c>
      <c r="L76" s="51">
        <f>+'CUM TB ENTRY'!L76-'CUM TB ENTRY'!K76</f>
        <v>0</v>
      </c>
      <c r="M76" s="51">
        <f>+'CUM TB ENTRY'!M76-'CUM TB ENTRY'!L76</f>
        <v>0</v>
      </c>
      <c r="N76" s="51">
        <f>+'CUM TB ENTRY'!N76-'CUM TB ENTRY'!M76</f>
        <v>0</v>
      </c>
      <c r="O76" s="51">
        <f>+'CUM TB ENTRY'!O76-'CUM TB ENTRY'!N76</f>
        <v>0</v>
      </c>
      <c r="P76" s="214">
        <f t="shared" ref="P76:P80" si="30">SUM(D76:O76)</f>
        <v>-1220</v>
      </c>
      <c r="Q76" s="53"/>
      <c r="R76" s="172">
        <v>0</v>
      </c>
      <c r="S76" s="49">
        <v>12000</v>
      </c>
      <c r="T76" s="36">
        <f t="shared" ref="T76" si="31">+P76/S76</f>
        <v>-0.10166666666666667</v>
      </c>
      <c r="U76" s="232" t="s">
        <v>104</v>
      </c>
      <c r="V76" s="185"/>
      <c r="W76" s="141"/>
    </row>
    <row r="77" spans="2:23" ht="57.6" x14ac:dyDescent="0.3">
      <c r="B77" s="42">
        <v>4352</v>
      </c>
      <c r="C77" s="100" t="s">
        <v>105</v>
      </c>
      <c r="D77" s="197">
        <f>+'CUM TB ENTRY'!D77</f>
        <v>0</v>
      </c>
      <c r="E77" s="197">
        <f>+'CUM TB ENTRY'!E77-'CUM TB ENTRY'!D77</f>
        <v>0</v>
      </c>
      <c r="F77" s="51">
        <f>+'CUM TB ENTRY'!F77-'CUM TB ENTRY'!E77</f>
        <v>0</v>
      </c>
      <c r="G77" s="180">
        <f>+'CUM TB ENTRY'!G77-'CUM TB ENTRY'!F77</f>
        <v>0</v>
      </c>
      <c r="H77" s="51">
        <f>+'CUM TB ENTRY'!H77-'CUM TB ENTRY'!G77</f>
        <v>0</v>
      </c>
      <c r="I77" s="51">
        <f>+'CUM TB ENTRY'!I77-'CUM TB ENTRY'!H77</f>
        <v>0</v>
      </c>
      <c r="J77" s="51">
        <f>+'CUM TB ENTRY'!J77-'CUM TB ENTRY'!I77</f>
        <v>0</v>
      </c>
      <c r="K77" s="51">
        <f>+'CUM TB ENTRY'!K77-'CUM TB ENTRY'!J77</f>
        <v>0</v>
      </c>
      <c r="L77" s="51">
        <f>+'CUM TB ENTRY'!L77-'CUM TB ENTRY'!K77</f>
        <v>0</v>
      </c>
      <c r="M77" s="51">
        <f>+'CUM TB ENTRY'!M77-'CUM TB ENTRY'!L77</f>
        <v>0</v>
      </c>
      <c r="N77" s="51">
        <f>+'CUM TB ENTRY'!N77-'CUM TB ENTRY'!M77</f>
        <v>0</v>
      </c>
      <c r="O77" s="161">
        <f>+'CUM TB ENTRY'!O77-'CUM TB ENTRY'!N77</f>
        <v>1120</v>
      </c>
      <c r="P77" s="214">
        <v>780</v>
      </c>
      <c r="Q77" s="53"/>
      <c r="R77" s="236">
        <v>340</v>
      </c>
      <c r="S77" s="49">
        <v>0</v>
      </c>
      <c r="T77" s="36"/>
      <c r="U77" s="145" t="s">
        <v>180</v>
      </c>
      <c r="V77" s="183"/>
      <c r="W77" s="151"/>
    </row>
    <row r="78" spans="2:23" x14ac:dyDescent="0.3">
      <c r="B78" s="42">
        <v>4354</v>
      </c>
      <c r="C78" s="100" t="s">
        <v>106</v>
      </c>
      <c r="D78" s="197">
        <f>+'CUM TB ENTRY'!D78</f>
        <v>0</v>
      </c>
      <c r="E78" s="197">
        <f>+'CUM TB ENTRY'!E78-'CUM TB ENTRY'!D78</f>
        <v>0</v>
      </c>
      <c r="F78" s="51">
        <f>+'CUM TB ENTRY'!F78-'CUM TB ENTRY'!E78</f>
        <v>179.84</v>
      </c>
      <c r="G78" s="51">
        <f>+'CUM TB ENTRY'!G78-'CUM TB ENTRY'!F78</f>
        <v>9.9999999999909051E-3</v>
      </c>
      <c r="H78" s="161">
        <f>+'CUM TB ENTRY'!H78-'CUM TB ENTRY'!G78</f>
        <v>0</v>
      </c>
      <c r="I78" s="51">
        <f>+'CUM TB ENTRY'!I78-'CUM TB ENTRY'!H78</f>
        <v>0</v>
      </c>
      <c r="J78" s="51">
        <f>+'CUM TB ENTRY'!J78-'CUM TB ENTRY'!I78</f>
        <v>0</v>
      </c>
      <c r="K78" s="51">
        <f>+'CUM TB ENTRY'!K78-'CUM TB ENTRY'!J78</f>
        <v>0</v>
      </c>
      <c r="L78" s="51">
        <f>+'CUM TB ENTRY'!L78-'CUM TB ENTRY'!K78</f>
        <v>0</v>
      </c>
      <c r="M78" s="51">
        <f>+'CUM TB ENTRY'!M78-'CUM TB ENTRY'!L78</f>
        <v>0</v>
      </c>
      <c r="N78" s="51">
        <f>+'CUM TB ENTRY'!N78-'CUM TB ENTRY'!M78</f>
        <v>0</v>
      </c>
      <c r="O78" s="51">
        <f>+'CUM TB ENTRY'!O78-'CUM TB ENTRY'!N78</f>
        <v>45.150000000000006</v>
      </c>
      <c r="P78" s="216">
        <f t="shared" si="30"/>
        <v>225</v>
      </c>
      <c r="Q78" s="160"/>
      <c r="R78" s="159"/>
      <c r="S78" s="49">
        <v>1750</v>
      </c>
      <c r="T78" s="36"/>
      <c r="U78" s="142" t="s">
        <v>179</v>
      </c>
      <c r="V78" s="183"/>
      <c r="W78" s="151"/>
    </row>
    <row r="79" spans="2:23" x14ac:dyDescent="0.3">
      <c r="B79" s="42">
        <v>4355</v>
      </c>
      <c r="C79" s="100" t="s">
        <v>107</v>
      </c>
      <c r="D79" s="197">
        <f>+'CUM TB ENTRY'!D79</f>
        <v>0</v>
      </c>
      <c r="E79" s="197">
        <f>+'CUM TB ENTRY'!E79-'CUM TB ENTRY'!D79</f>
        <v>0</v>
      </c>
      <c r="F79" s="51">
        <f>+'CUM TB ENTRY'!F79-'CUM TB ENTRY'!E79</f>
        <v>0</v>
      </c>
      <c r="G79" s="51">
        <f>+'CUM TB ENTRY'!G79-'CUM TB ENTRY'!F79</f>
        <v>0</v>
      </c>
      <c r="H79" s="161">
        <f>+'CUM TB ENTRY'!H79-'CUM TB ENTRY'!G79</f>
        <v>0</v>
      </c>
      <c r="I79" s="51">
        <f>+'CUM TB ENTRY'!I79-'CUM TB ENTRY'!H79</f>
        <v>0</v>
      </c>
      <c r="J79" s="51">
        <f>+'CUM TB ENTRY'!J79-'CUM TB ENTRY'!I79</f>
        <v>0</v>
      </c>
      <c r="K79" s="51">
        <f>+'CUM TB ENTRY'!K79-'CUM TB ENTRY'!J79</f>
        <v>0</v>
      </c>
      <c r="L79" s="51">
        <f>+'CUM TB ENTRY'!L79-'CUM TB ENTRY'!K79</f>
        <v>0</v>
      </c>
      <c r="M79" s="51">
        <f>+'CUM TB ENTRY'!M79-'CUM TB ENTRY'!L79</f>
        <v>500</v>
      </c>
      <c r="N79" s="51">
        <f>+'CUM TB ENTRY'!N79-'CUM TB ENTRY'!M79</f>
        <v>0</v>
      </c>
      <c r="O79" s="51">
        <f>+'CUM TB ENTRY'!O79-'CUM TB ENTRY'!N79</f>
        <v>0</v>
      </c>
      <c r="P79" s="216">
        <v>500</v>
      </c>
      <c r="Q79" s="160"/>
      <c r="R79" s="159"/>
      <c r="S79" s="49">
        <v>500</v>
      </c>
      <c r="T79" s="36"/>
      <c r="U79" s="142" t="s">
        <v>108</v>
      </c>
      <c r="V79" s="183"/>
      <c r="W79" s="151"/>
    </row>
    <row r="80" spans="2:23" x14ac:dyDescent="0.3">
      <c r="B80" s="42">
        <v>4375</v>
      </c>
      <c r="C80" s="100" t="s">
        <v>109</v>
      </c>
      <c r="D80" s="197">
        <f>+'CUM TB ENTRY'!D80</f>
        <v>0</v>
      </c>
      <c r="E80" s="197">
        <f>+'CUM TB ENTRY'!E80-'CUM TB ENTRY'!D80</f>
        <v>0</v>
      </c>
      <c r="F80" s="51">
        <f>+'CUM TB ENTRY'!F80-'CUM TB ENTRY'!E80</f>
        <v>0</v>
      </c>
      <c r="G80" s="51">
        <f>+'CUM TB ENTRY'!G80-'CUM TB ENTRY'!F80</f>
        <v>0</v>
      </c>
      <c r="H80" s="161">
        <f>+'CUM TB ENTRY'!H80-'CUM TB ENTRY'!G80</f>
        <v>0</v>
      </c>
      <c r="I80" s="51">
        <f>+'CUM TB ENTRY'!I80-'CUM TB ENTRY'!H80</f>
        <v>0</v>
      </c>
      <c r="J80" s="51">
        <f>+'CUM TB ENTRY'!J80-'CUM TB ENTRY'!I80</f>
        <v>0</v>
      </c>
      <c r="K80" s="51">
        <f>+'CUM TB ENTRY'!K80-'CUM TB ENTRY'!J80</f>
        <v>72.72</v>
      </c>
      <c r="L80" s="51">
        <f>+'CUM TB ENTRY'!L80-'CUM TB ENTRY'!K80</f>
        <v>0</v>
      </c>
      <c r="M80" s="51">
        <f>+'CUM TB ENTRY'!M80-'CUM TB ENTRY'!L80</f>
        <v>0</v>
      </c>
      <c r="N80" s="51">
        <f>+'CUM TB ENTRY'!N80-'CUM TB ENTRY'!M80</f>
        <v>0</v>
      </c>
      <c r="O80" s="51">
        <f>+'CUM TB ENTRY'!O80-'CUM TB ENTRY'!N80</f>
        <v>426.28</v>
      </c>
      <c r="P80" s="216">
        <f t="shared" si="30"/>
        <v>499</v>
      </c>
      <c r="Q80" s="160"/>
      <c r="R80" s="159"/>
      <c r="S80" s="49">
        <v>1150</v>
      </c>
      <c r="T80" s="36"/>
      <c r="U80" s="142" t="s">
        <v>181</v>
      </c>
      <c r="V80" s="183"/>
      <c r="W80" s="151"/>
    </row>
    <row r="81" spans="1:23" x14ac:dyDescent="0.3">
      <c r="B81" s="42"/>
      <c r="C81" s="100"/>
      <c r="D81" s="197"/>
      <c r="E81" s="197"/>
      <c r="F81" s="51"/>
      <c r="G81" s="51"/>
      <c r="H81" s="161"/>
      <c r="I81" s="51"/>
      <c r="J81" s="51"/>
      <c r="K81" s="51"/>
      <c r="L81" s="51"/>
      <c r="M81" s="51"/>
      <c r="N81" s="51"/>
      <c r="O81" s="51"/>
      <c r="P81" s="216"/>
      <c r="Q81" s="160"/>
      <c r="R81" s="159"/>
      <c r="S81" s="49"/>
      <c r="T81" s="36"/>
      <c r="U81" s="142"/>
      <c r="V81" s="183"/>
      <c r="W81" s="151"/>
    </row>
    <row r="82" spans="1:23" ht="28.8" x14ac:dyDescent="0.3">
      <c r="B82" s="87" t="s">
        <v>44</v>
      </c>
      <c r="C82" s="106" t="s">
        <v>103</v>
      </c>
      <c r="D82" s="229">
        <f t="shared" ref="D82:I82" si="32">SUM(D75:D81)</f>
        <v>-3880</v>
      </c>
      <c r="E82" s="229">
        <f t="shared" si="32"/>
        <v>0</v>
      </c>
      <c r="F82" s="88">
        <f t="shared" si="32"/>
        <v>179.84</v>
      </c>
      <c r="G82" s="88">
        <f t="shared" si="32"/>
        <v>9.9999999999909051E-3</v>
      </c>
      <c r="H82" s="88">
        <f t="shared" si="32"/>
        <v>2216.67</v>
      </c>
      <c r="I82" s="88">
        <f t="shared" si="32"/>
        <v>443.32999999999993</v>
      </c>
      <c r="J82" s="88">
        <f t="shared" ref="J82" si="33">SUM(J75:J81)</f>
        <v>0</v>
      </c>
      <c r="K82" s="88">
        <f t="shared" ref="K82" si="34">SUM(K75:K81)</f>
        <v>72.72</v>
      </c>
      <c r="L82" s="88">
        <f t="shared" ref="L82:N82" si="35">SUM(L75:L81)</f>
        <v>0</v>
      </c>
      <c r="M82" s="88">
        <f t="shared" si="35"/>
        <v>500</v>
      </c>
      <c r="N82" s="88">
        <f t="shared" si="35"/>
        <v>0</v>
      </c>
      <c r="O82" s="88">
        <f t="shared" ref="O82" si="36">SUM(O75:O81)</f>
        <v>1591.43</v>
      </c>
      <c r="P82" s="221">
        <f>SUM(P76:P80)</f>
        <v>784</v>
      </c>
      <c r="Q82" s="90"/>
      <c r="R82" s="233">
        <f>SUM(R76:R78)</f>
        <v>340</v>
      </c>
      <c r="S82" s="90">
        <f>SUM(S76:S80)</f>
        <v>15400</v>
      </c>
      <c r="T82" s="91">
        <f t="shared" ref="T82" si="37">+P82/S82</f>
        <v>5.0909090909090911E-2</v>
      </c>
      <c r="U82" s="147">
        <f>SUM(U77:U78)</f>
        <v>0</v>
      </c>
      <c r="V82" s="189"/>
      <c r="W82" s="155"/>
    </row>
    <row r="83" spans="1:23" x14ac:dyDescent="0.3">
      <c r="B83" s="41"/>
      <c r="C83" s="1"/>
      <c r="D83" s="198"/>
      <c r="E83" s="198"/>
      <c r="F83" s="46"/>
      <c r="G83" s="46"/>
      <c r="H83" s="46"/>
      <c r="I83" s="46"/>
      <c r="J83" s="46"/>
      <c r="K83" s="46"/>
      <c r="L83" s="46"/>
      <c r="M83" s="55"/>
      <c r="N83" s="46"/>
      <c r="O83" s="46"/>
      <c r="P83" s="214"/>
      <c r="Q83" s="53"/>
      <c r="R83" s="53"/>
      <c r="S83" s="49"/>
      <c r="T83" s="36"/>
      <c r="U83" s="142"/>
      <c r="V83" s="183"/>
      <c r="W83" s="151"/>
    </row>
    <row r="84" spans="1:23" x14ac:dyDescent="0.3">
      <c r="B84" s="40">
        <v>805</v>
      </c>
      <c r="C84" s="8" t="s">
        <v>110</v>
      </c>
      <c r="D84" s="198"/>
      <c r="E84" s="198"/>
      <c r="F84" s="46"/>
      <c r="G84" s="46"/>
      <c r="H84" s="162"/>
      <c r="I84" s="46"/>
      <c r="J84" s="46"/>
      <c r="K84" s="46"/>
      <c r="L84" s="46"/>
      <c r="M84" s="55"/>
      <c r="N84" s="46"/>
      <c r="O84" s="46"/>
      <c r="P84" s="214"/>
      <c r="Q84" s="53"/>
      <c r="R84" s="53"/>
      <c r="S84" s="49"/>
      <c r="T84" s="36"/>
      <c r="U84" s="142"/>
      <c r="V84" s="183"/>
      <c r="W84" s="151"/>
    </row>
    <row r="85" spans="1:23" x14ac:dyDescent="0.3">
      <c r="B85" s="42">
        <v>4800</v>
      </c>
      <c r="C85" s="1" t="s">
        <v>110</v>
      </c>
      <c r="D85" s="197">
        <f>+'CUM TB ENTRY'!D85</f>
        <v>0</v>
      </c>
      <c r="E85" s="198">
        <f>+'CUM TB ENTRY'!E85-'CUM TB ENTRY'!D85</f>
        <v>0</v>
      </c>
      <c r="F85" s="46">
        <f>+'CUM TB ENTRY'!F85-'CUM TB ENTRY'!E85</f>
        <v>0</v>
      </c>
      <c r="G85" s="46">
        <f>+'CUM TB ENTRY'!G85-'CUM TB ENTRY'!F85</f>
        <v>0</v>
      </c>
      <c r="H85" s="162">
        <f>+'CUM TB ENTRY'!H85-'CUM TB ENTRY'!G85</f>
        <v>0</v>
      </c>
      <c r="I85" s="46">
        <f>+'CUM TB ENTRY'!I85-'CUM TB ENTRY'!H85</f>
        <v>0</v>
      </c>
      <c r="J85" s="46">
        <f>+'CUM TB ENTRY'!J85-'CUM TB ENTRY'!I85</f>
        <v>0</v>
      </c>
      <c r="K85" s="46">
        <f>+'CUM TB ENTRY'!K85-'CUM TB ENTRY'!J85</f>
        <v>0</v>
      </c>
      <c r="L85" s="46">
        <f>+'CUM TB ENTRY'!L85-'CUM TB ENTRY'!K85</f>
        <v>0</v>
      </c>
      <c r="M85" s="46">
        <f>+'CUM TB ENTRY'!M85-'CUM TB ENTRY'!L85</f>
        <v>0</v>
      </c>
      <c r="N85" s="46">
        <f>+'CUM TB ENTRY'!N85-'CUM TB ENTRY'!M85</f>
        <v>0</v>
      </c>
      <c r="O85" s="46">
        <f>+'CUM TB ENTRY'!O85-'CUM TB ENTRY'!N85</f>
        <v>0</v>
      </c>
      <c r="P85" s="216">
        <f>SUM(D85:O85)</f>
        <v>0</v>
      </c>
      <c r="Q85" s="160"/>
      <c r="R85" s="160"/>
      <c r="S85" s="49">
        <v>0</v>
      </c>
      <c r="T85" s="36"/>
      <c r="U85" s="145"/>
      <c r="V85" s="183"/>
      <c r="W85" s="151"/>
    </row>
    <row r="86" spans="1:23" ht="28.8" x14ac:dyDescent="0.3">
      <c r="A86" s="179"/>
      <c r="B86" s="223">
        <v>4807</v>
      </c>
      <c r="C86" s="1" t="s">
        <v>111</v>
      </c>
      <c r="D86" s="197">
        <f>+'CUM TB ENTRY'!D86</f>
        <v>0</v>
      </c>
      <c r="E86" s="198">
        <f>+'CUM TB ENTRY'!E86-'CUM TB ENTRY'!D86</f>
        <v>0</v>
      </c>
      <c r="F86" s="162">
        <f>+'CUM TB ENTRY'!F86-'CUM TB ENTRY'!E86</f>
        <v>16.5</v>
      </c>
      <c r="G86" s="176">
        <f>+'CUM TB ENTRY'!G86-'CUM TB ENTRY'!F86</f>
        <v>0</v>
      </c>
      <c r="H86" s="46">
        <f>+'CUM TB ENTRY'!H86-'CUM TB ENTRY'!G86</f>
        <v>0</v>
      </c>
      <c r="I86" s="46">
        <f>+'CUM TB ENTRY'!I86-'CUM TB ENTRY'!H86</f>
        <v>0</v>
      </c>
      <c r="J86" s="46">
        <f>+'CUM TB ENTRY'!J86-'CUM TB ENTRY'!I86</f>
        <v>0</v>
      </c>
      <c r="K86" s="46">
        <f>+'CUM TB ENTRY'!K86-'CUM TB ENTRY'!J86</f>
        <v>0</v>
      </c>
      <c r="L86" s="46">
        <f>+'CUM TB ENTRY'!L86-'CUM TB ENTRY'!K86</f>
        <v>0</v>
      </c>
      <c r="M86" s="46">
        <f>+'CUM TB ENTRY'!M86-'CUM TB ENTRY'!L86</f>
        <v>0</v>
      </c>
      <c r="N86" s="46">
        <f>+'CUM TB ENTRY'!N86-'CUM TB ENTRY'!M86</f>
        <v>0</v>
      </c>
      <c r="O86" s="46">
        <f>+'CUM TB ENTRY'!O86-'CUM TB ENTRY'!N86</f>
        <v>0</v>
      </c>
      <c r="P86" s="216">
        <v>0</v>
      </c>
      <c r="Q86" s="159"/>
      <c r="R86" s="172">
        <f>SUM(D86:P86)</f>
        <v>16.5</v>
      </c>
      <c r="S86" s="49"/>
      <c r="T86" s="36"/>
      <c r="U86" s="145" t="s">
        <v>112</v>
      </c>
      <c r="V86" s="183"/>
      <c r="W86" s="151"/>
    </row>
    <row r="87" spans="1:23" ht="28.8" x14ac:dyDescent="0.3">
      <c r="B87" s="42">
        <v>4808</v>
      </c>
      <c r="C87" s="1" t="s">
        <v>113</v>
      </c>
      <c r="D87" s="197">
        <f>+'CUM TB ENTRY'!D87</f>
        <v>0</v>
      </c>
      <c r="E87" s="224">
        <f>+'CUM TB ENTRY'!E87-'CUM TB ENTRY'!D87</f>
        <v>1500</v>
      </c>
      <c r="F87" s="162">
        <f>+'CUM TB ENTRY'!F87-'CUM TB ENTRY'!E87</f>
        <v>4000</v>
      </c>
      <c r="G87" s="162">
        <f>+'CUM TB ENTRY'!G87-'CUM TB ENTRY'!F87</f>
        <v>0</v>
      </c>
      <c r="H87" s="162">
        <f>+'CUM TB ENTRY'!H87-'CUM TB ENTRY'!G87</f>
        <v>0</v>
      </c>
      <c r="I87" s="162">
        <f>+'CUM TB ENTRY'!I87-'CUM TB ENTRY'!H87</f>
        <v>0</v>
      </c>
      <c r="J87" s="162">
        <f>+'CUM TB ENTRY'!J87-'CUM TB ENTRY'!I87</f>
        <v>3000</v>
      </c>
      <c r="K87" s="162">
        <f>+'CUM TB ENTRY'!K87-'CUM TB ENTRY'!J87</f>
        <v>1500</v>
      </c>
      <c r="L87" s="162">
        <f>+'CUM TB ENTRY'!L87-'CUM TB ENTRY'!K87</f>
        <v>4600</v>
      </c>
      <c r="M87" s="162">
        <f>+'CUM TB ENTRY'!M87-'CUM TB ENTRY'!L87</f>
        <v>9504</v>
      </c>
      <c r="N87" s="162">
        <f>+'CUM TB ENTRY'!N87-'CUM TB ENTRY'!M87</f>
        <v>2800</v>
      </c>
      <c r="O87" s="162">
        <f>+'CUM TB ENTRY'!O87-'CUM TB ENTRY'!N87</f>
        <v>5234</v>
      </c>
      <c r="P87" s="216">
        <v>0</v>
      </c>
      <c r="Q87" s="159"/>
      <c r="R87" s="213">
        <f>SUM(E87:O87)</f>
        <v>32138</v>
      </c>
      <c r="S87" s="49"/>
      <c r="T87" s="36"/>
      <c r="U87" s="145" t="s">
        <v>182</v>
      </c>
      <c r="V87" s="183"/>
      <c r="W87" s="151"/>
    </row>
    <row r="88" spans="1:23" x14ac:dyDescent="0.3">
      <c r="B88" s="202"/>
      <c r="D88" s="197"/>
      <c r="E88" s="198"/>
      <c r="F88" s="176"/>
      <c r="G88" s="176"/>
      <c r="H88" s="46"/>
      <c r="I88" s="46"/>
      <c r="J88" s="46"/>
      <c r="K88" s="46"/>
      <c r="L88" s="46"/>
      <c r="M88" s="46"/>
      <c r="N88" s="46"/>
      <c r="O88" s="46"/>
      <c r="P88" s="216"/>
      <c r="Q88" s="159"/>
      <c r="R88" s="159"/>
      <c r="S88" s="49"/>
      <c r="T88" s="36"/>
      <c r="U88" s="145"/>
      <c r="V88" s="183"/>
      <c r="W88" s="151"/>
    </row>
    <row r="89" spans="1:23" x14ac:dyDescent="0.3">
      <c r="B89" s="86" t="s">
        <v>44</v>
      </c>
      <c r="C89" s="80" t="s">
        <v>110</v>
      </c>
      <c r="D89" s="228">
        <f t="shared" ref="D89:I89" si="38">SUM(D84:D88)</f>
        <v>0</v>
      </c>
      <c r="E89" s="228">
        <f t="shared" si="38"/>
        <v>1500</v>
      </c>
      <c r="F89" s="81">
        <f t="shared" si="38"/>
        <v>4016.5</v>
      </c>
      <c r="G89" s="81">
        <f t="shared" si="38"/>
        <v>0</v>
      </c>
      <c r="H89" s="81">
        <f t="shared" si="38"/>
        <v>0</v>
      </c>
      <c r="I89" s="81">
        <f t="shared" si="38"/>
        <v>0</v>
      </c>
      <c r="J89" s="81">
        <f t="shared" ref="J89" si="39">SUM(J84:J88)</f>
        <v>3000</v>
      </c>
      <c r="K89" s="81">
        <f t="shared" ref="K89" si="40">SUM(K84:K88)</f>
        <v>1500</v>
      </c>
      <c r="L89" s="81">
        <f t="shared" ref="L89:N89" si="41">SUM(L84:L88)</f>
        <v>4600</v>
      </c>
      <c r="M89" s="81">
        <f t="shared" si="41"/>
        <v>9504</v>
      </c>
      <c r="N89" s="81">
        <f t="shared" si="41"/>
        <v>2800</v>
      </c>
      <c r="O89" s="81">
        <f t="shared" ref="O89" si="42">SUM(O84:O88)</f>
        <v>5234</v>
      </c>
      <c r="P89" s="215">
        <f>SUM(P83:P88)</f>
        <v>0</v>
      </c>
      <c r="Q89" s="78"/>
      <c r="R89" s="173">
        <f>SUM(R86:R88)</f>
        <v>32154.5</v>
      </c>
      <c r="S89" s="78">
        <f>SUM(S85:S85)</f>
        <v>0</v>
      </c>
      <c r="T89" s="82"/>
      <c r="U89" s="144">
        <f>SUM(U85:U85)</f>
        <v>0</v>
      </c>
      <c r="V89" s="186"/>
      <c r="W89" s="153"/>
    </row>
    <row r="90" spans="1:23" x14ac:dyDescent="0.3">
      <c r="B90" s="41"/>
      <c r="C90" s="1"/>
      <c r="D90" s="230"/>
      <c r="E90" s="230"/>
      <c r="F90" s="58"/>
      <c r="G90" s="58"/>
      <c r="H90" s="58"/>
      <c r="I90" s="46"/>
      <c r="J90" s="46"/>
      <c r="K90" s="46"/>
      <c r="L90" s="46"/>
      <c r="M90" s="46"/>
      <c r="N90" s="46"/>
      <c r="O90" s="47"/>
      <c r="P90" s="214"/>
      <c r="Q90" s="53"/>
      <c r="R90" s="53"/>
      <c r="S90" s="57"/>
      <c r="T90" s="36"/>
      <c r="U90" s="142"/>
      <c r="V90" s="183"/>
      <c r="W90" s="151"/>
    </row>
    <row r="91" spans="1:23" x14ac:dyDescent="0.3">
      <c r="B91" s="41"/>
      <c r="C91" s="6" t="s">
        <v>114</v>
      </c>
      <c r="D91" s="198"/>
      <c r="E91" s="198"/>
      <c r="F91" s="46"/>
      <c r="G91" s="46"/>
      <c r="H91" s="46"/>
      <c r="I91" s="46"/>
      <c r="J91" s="46"/>
      <c r="K91" s="46"/>
      <c r="L91" s="46"/>
      <c r="M91" s="46"/>
      <c r="N91" s="46"/>
      <c r="O91" s="47"/>
      <c r="P91" s="219"/>
      <c r="Q91" s="54"/>
      <c r="R91" s="54"/>
      <c r="S91" s="57"/>
      <c r="T91" s="36"/>
      <c r="U91" s="142"/>
      <c r="V91" s="183"/>
      <c r="W91" s="151"/>
    </row>
    <row r="92" spans="1:23" ht="13.95" customHeight="1" x14ac:dyDescent="0.3">
      <c r="B92" s="41"/>
      <c r="C92" t="s">
        <v>23</v>
      </c>
      <c r="D92" s="198">
        <f t="shared" ref="D92:P92" si="43">+D21</f>
        <v>158713.22</v>
      </c>
      <c r="E92" s="198">
        <f t="shared" si="43"/>
        <v>8771.8799999999992</v>
      </c>
      <c r="F92" s="46">
        <f t="shared" ref="F92" si="44">+F21</f>
        <v>4336.16</v>
      </c>
      <c r="G92" s="46">
        <f t="shared" ref="G92:H92" si="45">+G21</f>
        <v>4067.2799999999997</v>
      </c>
      <c r="H92" s="46">
        <f t="shared" si="45"/>
        <v>4449.72</v>
      </c>
      <c r="I92" s="46">
        <f t="shared" ref="I92" si="46">+I21</f>
        <v>4169.17</v>
      </c>
      <c r="J92" s="46">
        <f t="shared" ref="J92" si="47">+J21</f>
        <v>161782.95000000001</v>
      </c>
      <c r="K92" s="46">
        <f t="shared" ref="K92" si="48">+K21</f>
        <v>3461.2099999999991</v>
      </c>
      <c r="L92" s="46">
        <f t="shared" ref="L92" si="49">+L21</f>
        <v>3292.6500000000015</v>
      </c>
      <c r="M92" s="46">
        <f t="shared" ref="M92:N92" si="50">+M21</f>
        <v>3115.2599999999984</v>
      </c>
      <c r="N92" s="46">
        <f t="shared" si="50"/>
        <v>3742.8700000000003</v>
      </c>
      <c r="O92" s="47">
        <f t="shared" si="43"/>
        <v>4838.74</v>
      </c>
      <c r="P92" s="212">
        <f t="shared" si="43"/>
        <v>191446.41</v>
      </c>
      <c r="Q92" s="205">
        <f>Q21</f>
        <v>173294.7</v>
      </c>
      <c r="R92" s="48"/>
      <c r="S92" s="57">
        <f>+S21</f>
        <v>186244</v>
      </c>
      <c r="T92" s="36">
        <f t="shared" ref="T92:T93" si="51">+P92/S92</f>
        <v>1.0279333025493438</v>
      </c>
      <c r="U92" s="142"/>
      <c r="V92" s="183"/>
      <c r="W92" s="151"/>
    </row>
    <row r="93" spans="1:23" x14ac:dyDescent="0.3">
      <c r="B93" s="41"/>
      <c r="C93" t="s">
        <v>115</v>
      </c>
      <c r="D93" s="198">
        <f t="shared" ref="D93:O93" si="52">+D48+D57+D73+D82+D89</f>
        <v>-3440.63</v>
      </c>
      <c r="E93" s="198">
        <f t="shared" si="52"/>
        <v>15484.680000000002</v>
      </c>
      <c r="F93" s="46">
        <f t="shared" ref="F93" si="53">+F48+F57+F73+F82+F89</f>
        <v>14782.26</v>
      </c>
      <c r="G93" s="46">
        <f t="shared" ref="G93:H93" si="54">+G48+G57+G73+G82+G89</f>
        <v>9189.99</v>
      </c>
      <c r="H93" s="46">
        <f t="shared" si="54"/>
        <v>15250.050000000001</v>
      </c>
      <c r="I93" s="46">
        <f t="shared" ref="I93" si="55">+I48+I57+I73+I82+I89</f>
        <v>9969.2999999999975</v>
      </c>
      <c r="J93" s="46">
        <f t="shared" ref="J93" si="56">+J48+J57+J73+J82+J89</f>
        <v>18002.34</v>
      </c>
      <c r="K93" s="46">
        <f t="shared" ref="K93" si="57">+K48+K57+K73+K82+K89</f>
        <v>15987.809999999998</v>
      </c>
      <c r="L93" s="46">
        <f t="shared" ref="L93" si="58">+L48+L57+L73+L82+L89</f>
        <v>20623.05</v>
      </c>
      <c r="M93" s="46">
        <f t="shared" ref="M93:N93" si="59">+M48+M57+M73+M82+M89</f>
        <v>41010.060000000005</v>
      </c>
      <c r="N93" s="46">
        <f t="shared" si="59"/>
        <v>16542.919999999998</v>
      </c>
      <c r="O93" s="47">
        <f t="shared" si="52"/>
        <v>16481.39</v>
      </c>
      <c r="P93" s="212">
        <f>P48+P57+P73+P82+P89</f>
        <v>148726.72</v>
      </c>
      <c r="Q93" s="48"/>
      <c r="R93" s="205">
        <f>R48+R57+R73+R82+R89</f>
        <v>41156.5</v>
      </c>
      <c r="S93" s="57">
        <f>+S48+S57+S73+S82+S89</f>
        <v>186746</v>
      </c>
      <c r="T93" s="36">
        <f t="shared" si="51"/>
        <v>0.79641181069474043</v>
      </c>
      <c r="U93" s="142"/>
      <c r="V93" s="183"/>
      <c r="W93" s="151"/>
    </row>
    <row r="94" spans="1:23" ht="43.2" x14ac:dyDescent="0.3">
      <c r="B94" s="87"/>
      <c r="C94" s="105" t="s">
        <v>116</v>
      </c>
      <c r="D94" s="229">
        <f t="shared" ref="D94:E94" si="60">+D92-D93</f>
        <v>162153.85</v>
      </c>
      <c r="E94" s="229">
        <f t="shared" si="60"/>
        <v>-6712.8000000000029</v>
      </c>
      <c r="F94" s="88">
        <f t="shared" ref="F94" si="61">+F92-F93</f>
        <v>-10446.1</v>
      </c>
      <c r="G94" s="88">
        <f t="shared" ref="G94:H94" si="62">+G92-G93</f>
        <v>-5122.71</v>
      </c>
      <c r="H94" s="88">
        <f t="shared" si="62"/>
        <v>-10800.330000000002</v>
      </c>
      <c r="I94" s="88">
        <f t="shared" ref="I94" si="63">+I92-I93</f>
        <v>-5800.1299999999974</v>
      </c>
      <c r="J94" s="88">
        <f t="shared" ref="J94" si="64">+J92-J93</f>
        <v>143780.61000000002</v>
      </c>
      <c r="K94" s="88">
        <f t="shared" ref="K94" si="65">+K92-K93</f>
        <v>-12526.599999999999</v>
      </c>
      <c r="L94" s="88">
        <f t="shared" ref="L94" si="66">+L92-L93</f>
        <v>-17330.399999999998</v>
      </c>
      <c r="M94" s="88">
        <f t="shared" ref="M94" si="67">+M92-M93</f>
        <v>-37894.800000000003</v>
      </c>
      <c r="N94" s="88">
        <f t="shared" ref="N94" si="68">+N92-N93</f>
        <v>-12800.049999999997</v>
      </c>
      <c r="O94" s="89">
        <f t="shared" ref="O94" si="69">+O92-O93</f>
        <v>-11642.65</v>
      </c>
      <c r="P94" s="221">
        <f>+P92-P93</f>
        <v>42719.69</v>
      </c>
      <c r="Q94" s="90"/>
      <c r="R94" s="90"/>
      <c r="S94" s="90">
        <f t="shared" ref="S94" si="70">+S92-S93</f>
        <v>-502</v>
      </c>
      <c r="T94" s="91"/>
      <c r="U94" s="148" t="s">
        <v>117</v>
      </c>
      <c r="V94" s="190"/>
      <c r="W94" s="156"/>
    </row>
    <row r="95" spans="1:23" x14ac:dyDescent="0.3">
      <c r="B95" s="44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8"/>
      <c r="T95" s="32"/>
    </row>
    <row r="96" spans="1:23" x14ac:dyDescent="0.3">
      <c r="M96" s="92"/>
      <c r="N96" s="93"/>
      <c r="O96" s="94" t="s">
        <v>118</v>
      </c>
      <c r="P96" s="95">
        <f>'CUM TB ENTRY'!O97</f>
        <v>174858</v>
      </c>
      <c r="Q96" s="222"/>
      <c r="R96" s="222"/>
      <c r="S96" s="18"/>
      <c r="T96" s="32"/>
    </row>
    <row r="97" spans="2:23" x14ac:dyDescent="0.3">
      <c r="M97" s="96"/>
      <c r="N97" s="97"/>
      <c r="O97" s="98" t="s">
        <v>119</v>
      </c>
      <c r="P97" s="99">
        <f>+P94+Q92-R93-P96</f>
        <v>-0.10999999998603016</v>
      </c>
      <c r="Q97" s="222"/>
      <c r="R97" s="222"/>
      <c r="S97" s="18"/>
      <c r="T97" s="32"/>
    </row>
    <row r="98" spans="2:23" x14ac:dyDescent="0.3"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33"/>
    </row>
    <row r="99" spans="2:23" x14ac:dyDescent="0.3"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33"/>
    </row>
    <row r="100" spans="2:23" ht="18" customHeight="1" x14ac:dyDescent="0.35">
      <c r="B100" s="60" t="s">
        <v>120</v>
      </c>
      <c r="C100" s="61"/>
      <c r="D100" s="62"/>
      <c r="E100" s="62"/>
      <c r="F100" s="63"/>
      <c r="G100" s="62" t="s">
        <v>121</v>
      </c>
      <c r="H100" s="64"/>
      <c r="I100" s="64"/>
      <c r="J100" s="63"/>
      <c r="K100" s="63"/>
      <c r="L100" s="63"/>
      <c r="M100" s="66"/>
      <c r="N100" s="63"/>
      <c r="O100" s="63"/>
      <c r="P100" s="63"/>
      <c r="Q100" s="63"/>
      <c r="R100" s="63"/>
      <c r="S100" s="63"/>
      <c r="T100" s="63"/>
      <c r="U100" s="65"/>
      <c r="V100" s="191"/>
      <c r="W100" s="65"/>
    </row>
    <row r="101" spans="2:23" ht="18" customHeight="1" x14ac:dyDescent="0.3">
      <c r="B101" s="121"/>
      <c r="C101" s="111"/>
      <c r="D101" s="112"/>
      <c r="E101" s="107"/>
      <c r="F101" s="112"/>
      <c r="G101" s="111"/>
      <c r="H101" s="113"/>
      <c r="I101" s="112"/>
      <c r="J101" s="112"/>
      <c r="K101" s="112"/>
      <c r="L101" s="112"/>
      <c r="M101" s="110"/>
      <c r="N101" s="112"/>
      <c r="O101" s="112"/>
      <c r="P101" s="112"/>
      <c r="Q101" s="112"/>
      <c r="R101" s="112"/>
      <c r="S101" s="112"/>
      <c r="T101" s="112"/>
      <c r="U101" s="126"/>
      <c r="V101" s="192"/>
      <c r="W101" s="126"/>
    </row>
    <row r="102" spans="2:23" ht="40.950000000000003" customHeight="1" x14ac:dyDescent="0.3">
      <c r="B102" s="122"/>
      <c r="C102" s="114"/>
      <c r="D102" s="115"/>
      <c r="E102" s="168" t="s">
        <v>122</v>
      </c>
      <c r="F102" s="115"/>
      <c r="G102" s="116"/>
      <c r="H102" s="167" t="s">
        <v>123</v>
      </c>
      <c r="I102" s="226" t="s">
        <v>124</v>
      </c>
      <c r="J102" s="169" t="s">
        <v>125</v>
      </c>
      <c r="K102" s="167" t="s">
        <v>126</v>
      </c>
      <c r="L102" s="115"/>
      <c r="M102" s="117" t="s">
        <v>127</v>
      </c>
      <c r="N102" s="118"/>
      <c r="O102" s="118"/>
      <c r="P102" s="118"/>
      <c r="Q102" s="118"/>
      <c r="R102" s="118"/>
      <c r="S102" s="118"/>
      <c r="T102" s="118"/>
      <c r="U102" s="127"/>
      <c r="V102" s="193">
        <v>0</v>
      </c>
      <c r="W102" s="127"/>
    </row>
    <row r="103" spans="2:23" ht="13.95" customHeight="1" x14ac:dyDescent="0.3">
      <c r="B103" s="123"/>
      <c r="D103" s="19"/>
      <c r="E103" s="19"/>
      <c r="F103" s="19"/>
      <c r="G103" s="19"/>
      <c r="H103" s="19"/>
      <c r="I103" s="19"/>
      <c r="J103" s="19"/>
      <c r="K103" s="19"/>
      <c r="L103" s="19"/>
      <c r="M103" s="109"/>
      <c r="N103" s="19"/>
      <c r="O103" s="19"/>
      <c r="P103" s="19"/>
      <c r="Q103" s="19"/>
      <c r="R103" s="19"/>
      <c r="S103" s="19"/>
      <c r="T103" s="19"/>
      <c r="U103" s="128"/>
      <c r="V103" s="194"/>
      <c r="W103" s="128"/>
    </row>
    <row r="104" spans="2:23" ht="13.95" customHeight="1" x14ac:dyDescent="0.3">
      <c r="B104" s="124"/>
      <c r="C104" s="6" t="str">
        <f>+C21</f>
        <v>Income</v>
      </c>
      <c r="D104" s="19"/>
      <c r="E104" s="19">
        <f>+K104-H104-J104</f>
        <v>191446.40999999997</v>
      </c>
      <c r="F104" s="19"/>
      <c r="G104" s="19"/>
      <c r="H104" s="170">
        <f>+Q11</f>
        <v>173294.7</v>
      </c>
      <c r="I104" s="19"/>
      <c r="J104" s="170">
        <f>R21</f>
        <v>0</v>
      </c>
      <c r="K104" s="19">
        <f>P21+Q21</f>
        <v>364741.11</v>
      </c>
      <c r="L104" s="19"/>
      <c r="M104" s="211" t="s">
        <v>128</v>
      </c>
      <c r="N104" s="19"/>
      <c r="O104" s="19"/>
      <c r="P104" s="19"/>
      <c r="Q104" s="19"/>
      <c r="R104" s="19"/>
      <c r="S104" s="19"/>
      <c r="T104" s="19"/>
      <c r="U104" s="128"/>
      <c r="V104" s="194"/>
      <c r="W104" s="128"/>
    </row>
    <row r="105" spans="2:23" ht="13.95" customHeight="1" x14ac:dyDescent="0.3">
      <c r="B105" s="124"/>
      <c r="C105" s="6"/>
      <c r="D105" s="19"/>
      <c r="E105" s="19"/>
      <c r="F105" s="19"/>
      <c r="G105" s="19"/>
      <c r="H105" s="19"/>
      <c r="I105" s="19"/>
      <c r="J105" s="19"/>
      <c r="K105" s="19"/>
      <c r="L105" s="19"/>
      <c r="M105" s="109"/>
      <c r="N105" s="19"/>
      <c r="O105" s="19"/>
      <c r="P105" s="19"/>
      <c r="Q105" s="19"/>
      <c r="R105" s="19"/>
      <c r="S105" s="19"/>
      <c r="T105" s="19"/>
      <c r="U105" s="128"/>
      <c r="V105" s="194"/>
      <c r="W105" s="128"/>
    </row>
    <row r="106" spans="2:23" ht="13.95" customHeight="1" x14ac:dyDescent="0.3">
      <c r="B106" s="124"/>
      <c r="C106" s="6" t="str">
        <f>+C48</f>
        <v>Administration</v>
      </c>
      <c r="D106" s="19"/>
      <c r="E106" s="206">
        <f>+K106-J106-H106</f>
        <v>123497.19</v>
      </c>
      <c r="F106" s="19"/>
      <c r="G106" s="19"/>
      <c r="H106" s="170">
        <f>R46</f>
        <v>0</v>
      </c>
      <c r="I106" s="19"/>
      <c r="J106" s="170">
        <f>R48-R46</f>
        <v>8662</v>
      </c>
      <c r="K106" s="206">
        <f>+P48+R48</f>
        <v>132159.19</v>
      </c>
      <c r="L106" s="19"/>
      <c r="M106" s="211" t="s">
        <v>129</v>
      </c>
      <c r="N106" s="19"/>
      <c r="O106" s="19"/>
      <c r="P106" s="19"/>
      <c r="Q106" s="19"/>
      <c r="R106" s="19"/>
      <c r="S106" s="19"/>
      <c r="T106" s="19"/>
      <c r="U106" s="128"/>
      <c r="V106" s="194"/>
      <c r="W106" s="128"/>
    </row>
    <row r="107" spans="2:23" ht="13.95" customHeight="1" x14ac:dyDescent="0.3">
      <c r="B107" s="124"/>
      <c r="C107" s="6"/>
      <c r="D107" s="19"/>
      <c r="E107" s="206"/>
      <c r="F107" s="19"/>
      <c r="G107" s="19"/>
      <c r="H107" s="19"/>
      <c r="I107" s="19"/>
      <c r="J107" s="19"/>
      <c r="K107" s="206"/>
      <c r="L107" s="19"/>
      <c r="M107" s="109"/>
      <c r="N107" s="19"/>
      <c r="O107" s="19"/>
      <c r="P107" s="19"/>
      <c r="Q107" s="19"/>
      <c r="R107" s="19"/>
      <c r="S107" s="19"/>
      <c r="T107" s="19"/>
      <c r="U107" s="128"/>
      <c r="V107" s="194"/>
      <c r="W107" s="128"/>
    </row>
    <row r="108" spans="2:23" ht="13.95" customHeight="1" x14ac:dyDescent="0.3">
      <c r="B108" s="124"/>
      <c r="C108" s="6" t="str">
        <f>+C57</f>
        <v>Communications</v>
      </c>
      <c r="D108" s="19"/>
      <c r="E108" s="206">
        <f>+K108-J108</f>
        <v>1864.1200000000001</v>
      </c>
      <c r="F108" s="19"/>
      <c r="G108" s="19"/>
      <c r="H108" s="19"/>
      <c r="I108" s="19"/>
      <c r="J108" s="170">
        <f>R57</f>
        <v>0</v>
      </c>
      <c r="K108" s="206">
        <f>+P57+R57</f>
        <v>1864.1200000000001</v>
      </c>
      <c r="L108" s="19"/>
      <c r="M108" s="109"/>
      <c r="N108" s="19"/>
      <c r="O108" s="19"/>
      <c r="P108" s="19"/>
      <c r="Q108" s="19"/>
      <c r="R108" s="19"/>
      <c r="S108" s="19"/>
      <c r="T108" s="19"/>
      <c r="U108" s="128"/>
      <c r="V108" s="194"/>
      <c r="W108" s="128"/>
    </row>
    <row r="109" spans="2:23" ht="13.95" customHeight="1" x14ac:dyDescent="0.3">
      <c r="B109" s="124"/>
      <c r="C109" s="6"/>
      <c r="D109" s="19"/>
      <c r="E109" s="206"/>
      <c r="F109" s="19"/>
      <c r="G109" s="19"/>
      <c r="H109" s="19"/>
      <c r="I109" s="19"/>
      <c r="J109" s="19"/>
      <c r="K109" s="206"/>
      <c r="L109" s="19"/>
      <c r="M109" s="109"/>
      <c r="N109" s="19"/>
      <c r="O109" s="19"/>
      <c r="P109" s="19"/>
      <c r="Q109" s="19"/>
      <c r="R109" s="19"/>
      <c r="S109" s="19"/>
      <c r="T109" s="19"/>
      <c r="U109" s="128"/>
      <c r="V109" s="194"/>
      <c r="W109" s="128"/>
    </row>
    <row r="110" spans="2:23" ht="13.95" customHeight="1" x14ac:dyDescent="0.3">
      <c r="B110" s="124"/>
      <c r="C110" s="6" t="str">
        <f>+C73</f>
        <v>Fairground and Cemetery</v>
      </c>
      <c r="D110" s="19"/>
      <c r="E110" s="206">
        <f>+K110-J110</f>
        <v>22581.41</v>
      </c>
      <c r="F110" s="19"/>
      <c r="G110" s="19"/>
      <c r="H110" s="19"/>
      <c r="I110" s="19"/>
      <c r="J110" s="170">
        <f>R73</f>
        <v>0</v>
      </c>
      <c r="K110" s="206">
        <f>+P73+R73</f>
        <v>22581.41</v>
      </c>
      <c r="L110" s="19"/>
      <c r="M110" s="109"/>
      <c r="N110" s="19"/>
      <c r="O110" s="19"/>
      <c r="P110" s="19"/>
      <c r="Q110" s="19"/>
      <c r="R110" s="19"/>
      <c r="S110" s="19"/>
      <c r="T110" s="19"/>
      <c r="U110" s="128"/>
      <c r="V110" s="194"/>
      <c r="W110" s="128"/>
    </row>
    <row r="111" spans="2:23" ht="13.95" customHeight="1" x14ac:dyDescent="0.3">
      <c r="B111" s="124"/>
      <c r="C111" s="6"/>
      <c r="D111" s="19"/>
      <c r="E111" s="206"/>
      <c r="F111" s="19"/>
      <c r="G111" s="19"/>
      <c r="H111" s="19"/>
      <c r="I111" s="19"/>
      <c r="J111" s="19"/>
      <c r="K111" s="206"/>
      <c r="L111" s="19"/>
      <c r="M111" s="109"/>
      <c r="N111" s="19"/>
      <c r="O111" s="19"/>
      <c r="P111" s="19"/>
      <c r="Q111" s="19"/>
      <c r="R111" s="19"/>
      <c r="S111" s="19"/>
      <c r="T111" s="19"/>
      <c r="U111" s="128"/>
      <c r="V111" s="194"/>
      <c r="W111" s="128"/>
    </row>
    <row r="112" spans="2:23" ht="13.95" customHeight="1" x14ac:dyDescent="0.3">
      <c r="B112" s="124"/>
      <c r="C112" s="6" t="str">
        <f>+C82</f>
        <v>Roads, Footpaths and Commons</v>
      </c>
      <c r="D112" s="19"/>
      <c r="E112" s="206">
        <f>+K112-J112</f>
        <v>784</v>
      </c>
      <c r="F112" s="19"/>
      <c r="G112" s="19"/>
      <c r="H112" s="19"/>
      <c r="I112" s="19"/>
      <c r="J112" s="170">
        <f>R82</f>
        <v>340</v>
      </c>
      <c r="K112" s="206">
        <f>+P82+R82</f>
        <v>1124</v>
      </c>
      <c r="L112" s="19"/>
      <c r="M112" s="109"/>
      <c r="N112" s="19"/>
      <c r="O112" s="19"/>
      <c r="P112" s="19"/>
      <c r="Q112" s="19"/>
      <c r="R112" s="19"/>
      <c r="S112" s="19"/>
      <c r="T112" s="19"/>
      <c r="U112" s="128"/>
      <c r="V112" s="194"/>
      <c r="W112" s="128"/>
    </row>
    <row r="113" spans="2:23" ht="13.95" customHeight="1" x14ac:dyDescent="0.3">
      <c r="B113" s="124"/>
      <c r="C113" s="6"/>
      <c r="D113" s="19"/>
      <c r="E113" s="206"/>
      <c r="F113" s="19"/>
      <c r="G113" s="19"/>
      <c r="H113" s="19"/>
      <c r="I113" s="19"/>
      <c r="J113" s="170"/>
      <c r="K113" s="206"/>
      <c r="L113" s="19"/>
      <c r="M113" s="109"/>
      <c r="N113" s="19"/>
      <c r="O113" s="19"/>
      <c r="P113" s="19"/>
      <c r="Q113" s="19"/>
      <c r="R113" s="19"/>
      <c r="S113" s="19"/>
      <c r="T113" s="19"/>
      <c r="U113" s="128"/>
      <c r="V113" s="194"/>
      <c r="W113" s="128"/>
    </row>
    <row r="114" spans="2:23" ht="13.95" customHeight="1" x14ac:dyDescent="0.3">
      <c r="B114" s="124"/>
      <c r="C114" s="6" t="str">
        <f>+C89</f>
        <v>Community Projects</v>
      </c>
      <c r="D114" s="19"/>
      <c r="E114" s="206">
        <f>+K114-H114</f>
        <v>0</v>
      </c>
      <c r="F114" s="19"/>
      <c r="G114" s="19"/>
      <c r="H114" s="170">
        <f>R89</f>
        <v>32154.5</v>
      </c>
      <c r="I114" s="19"/>
      <c r="J114">
        <v>0</v>
      </c>
      <c r="K114" s="206">
        <f>+P89+R89</f>
        <v>32154.5</v>
      </c>
      <c r="L114" s="19"/>
      <c r="M114" s="109"/>
      <c r="N114" s="19"/>
      <c r="O114" s="19"/>
      <c r="P114" s="19"/>
      <c r="Q114" s="19"/>
      <c r="R114" s="19"/>
      <c r="S114" s="19"/>
      <c r="T114" s="19"/>
      <c r="U114" s="128"/>
      <c r="V114" s="194"/>
      <c r="W114" s="128"/>
    </row>
    <row r="115" spans="2:23" ht="13.95" customHeight="1" x14ac:dyDescent="0.3">
      <c r="B115" s="124"/>
      <c r="C115" s="6"/>
      <c r="D115" s="19"/>
      <c r="E115" s="19"/>
      <c r="F115" s="19"/>
      <c r="G115" s="19"/>
      <c r="H115" s="19"/>
      <c r="I115" s="19"/>
      <c r="J115" s="19"/>
      <c r="K115" s="19"/>
      <c r="L115" s="19"/>
      <c r="M115" s="109"/>
      <c r="N115" s="19"/>
      <c r="O115" s="19"/>
      <c r="P115" s="19"/>
      <c r="Q115" s="19"/>
      <c r="R115" s="19"/>
      <c r="S115" s="19"/>
      <c r="T115" s="19"/>
      <c r="U115" s="128"/>
      <c r="V115" s="194"/>
      <c r="W115" s="128"/>
    </row>
    <row r="116" spans="2:23" ht="13.95" customHeight="1" x14ac:dyDescent="0.3">
      <c r="B116" s="130"/>
      <c r="C116" s="131" t="s">
        <v>114</v>
      </c>
      <c r="D116" s="132"/>
      <c r="E116" s="132"/>
      <c r="F116" s="136" t="s">
        <v>130</v>
      </c>
      <c r="G116" s="132"/>
      <c r="H116" s="132"/>
      <c r="I116" s="136" t="s">
        <v>131</v>
      </c>
      <c r="J116" s="132"/>
      <c r="K116" s="132"/>
      <c r="L116" s="132"/>
      <c r="M116" s="133"/>
      <c r="N116" s="132"/>
      <c r="O116" s="132"/>
      <c r="P116" s="132"/>
      <c r="Q116" s="132"/>
      <c r="R116" s="132"/>
      <c r="S116" s="132"/>
      <c r="T116" s="132"/>
      <c r="U116" s="134"/>
      <c r="V116" s="195"/>
      <c r="W116" s="134"/>
    </row>
    <row r="117" spans="2:23" ht="13.95" customHeight="1" x14ac:dyDescent="0.3">
      <c r="B117" s="41"/>
      <c r="C117" s="6"/>
      <c r="D117" s="19"/>
      <c r="E117" s="19"/>
      <c r="F117" s="137" t="s">
        <v>132</v>
      </c>
      <c r="G117" s="19"/>
      <c r="H117" s="19"/>
      <c r="I117" s="137" t="s">
        <v>132</v>
      </c>
      <c r="J117" s="19"/>
      <c r="K117" s="19"/>
      <c r="L117" s="19"/>
      <c r="M117" s="109"/>
      <c r="N117" s="19"/>
      <c r="O117" s="19"/>
      <c r="P117" s="19"/>
      <c r="Q117" s="19"/>
      <c r="R117" s="19"/>
      <c r="S117" s="19"/>
      <c r="T117" s="19"/>
      <c r="U117" s="128"/>
      <c r="V117" s="194"/>
      <c r="W117" s="128"/>
    </row>
    <row r="118" spans="2:23" ht="13.95" customHeight="1" x14ac:dyDescent="0.3">
      <c r="B118" s="41"/>
      <c r="C118" s="6"/>
      <c r="D118" s="19"/>
      <c r="E118" s="19"/>
      <c r="F118" s="137" t="s">
        <v>21</v>
      </c>
      <c r="G118" s="19"/>
      <c r="H118" s="19"/>
      <c r="I118" s="137" t="s">
        <v>21</v>
      </c>
      <c r="J118" s="19"/>
      <c r="K118" s="19"/>
      <c r="L118" s="19"/>
      <c r="M118" s="109"/>
      <c r="N118" s="19"/>
      <c r="O118" s="19"/>
      <c r="P118" s="19"/>
      <c r="Q118" s="19"/>
      <c r="R118" s="19"/>
      <c r="S118" s="19"/>
      <c r="T118" s="19"/>
      <c r="U118" s="128"/>
      <c r="V118" s="194"/>
      <c r="W118" s="128"/>
    </row>
    <row r="119" spans="2:23" ht="15.6" customHeight="1" x14ac:dyDescent="0.3">
      <c r="B119" s="41"/>
      <c r="C119" t="s">
        <v>23</v>
      </c>
      <c r="D119" s="19"/>
      <c r="E119" s="19">
        <f>+E104</f>
        <v>191446.40999999997</v>
      </c>
      <c r="F119" s="33">
        <f>E104/(S21-S11)</f>
        <v>1.0279333025493438</v>
      </c>
      <c r="G119" s="135"/>
      <c r="H119" s="19">
        <f>+H104</f>
        <v>173294.7</v>
      </c>
      <c r="I119" s="207" t="e">
        <f>H119/S11</f>
        <v>#DIV/0!</v>
      </c>
      <c r="J119" s="19">
        <f>J104</f>
        <v>0</v>
      </c>
      <c r="K119" s="19">
        <f>K104</f>
        <v>364741.11</v>
      </c>
      <c r="L119" s="19"/>
      <c r="M119" s="208" t="s">
        <v>133</v>
      </c>
      <c r="N119" s="209"/>
      <c r="O119" s="209"/>
      <c r="P119" s="210"/>
      <c r="Q119" s="140"/>
      <c r="R119" s="140"/>
      <c r="S119" s="19"/>
      <c r="T119" s="19"/>
      <c r="U119" s="128"/>
      <c r="V119" s="194"/>
      <c r="W119" s="128"/>
    </row>
    <row r="120" spans="2:23" ht="13.95" customHeight="1" x14ac:dyDescent="0.3">
      <c r="B120" s="125"/>
      <c r="C120" s="227" t="s">
        <v>115</v>
      </c>
      <c r="D120" s="19"/>
      <c r="E120" s="206">
        <f>+E106+E108+E110+E112+E114</f>
        <v>148726.72</v>
      </c>
      <c r="F120" s="33">
        <f>E120/(S93-S46)</f>
        <v>0.79641181069474043</v>
      </c>
      <c r="G120" s="19"/>
      <c r="H120" s="206">
        <f>H106+H114</f>
        <v>32154.5</v>
      </c>
      <c r="I120" s="207" t="e">
        <f>H120/S46</f>
        <v>#DIV/0!</v>
      </c>
      <c r="J120" s="206">
        <f>J106+J108+J110+J112+J114</f>
        <v>9002</v>
      </c>
      <c r="K120" s="206">
        <f>K106+K108+K110+K112+K114</f>
        <v>189883.22</v>
      </c>
      <c r="L120" s="19"/>
      <c r="M120" s="208" t="s">
        <v>134</v>
      </c>
      <c r="N120" s="209"/>
      <c r="O120" s="209"/>
      <c r="P120" s="209"/>
      <c r="Q120" s="19"/>
      <c r="R120" s="19"/>
      <c r="S120" s="19"/>
      <c r="T120" s="19"/>
      <c r="U120" s="128"/>
      <c r="V120" s="194"/>
      <c r="W120" s="128"/>
    </row>
    <row r="121" spans="2:23" ht="18" customHeight="1" x14ac:dyDescent="0.3">
      <c r="B121" s="87"/>
      <c r="C121" s="105" t="s">
        <v>116</v>
      </c>
      <c r="D121" s="119"/>
      <c r="E121" s="119">
        <f>+E119-E120</f>
        <v>42719.689999999973</v>
      </c>
      <c r="F121" s="119"/>
      <c r="G121" s="119"/>
      <c r="H121" s="119">
        <f>+H119-H120</f>
        <v>141140.20000000001</v>
      </c>
      <c r="I121" s="119"/>
      <c r="J121" s="119">
        <f>+J119-J120</f>
        <v>-9002</v>
      </c>
      <c r="K121" s="119">
        <f>E121+H121+J121</f>
        <v>174857.88999999998</v>
      </c>
      <c r="L121" s="119"/>
      <c r="M121" s="120"/>
      <c r="N121" s="119"/>
      <c r="O121" s="119"/>
      <c r="P121" s="119"/>
      <c r="Q121" s="119"/>
      <c r="R121" s="119"/>
      <c r="S121" s="119"/>
      <c r="T121" s="119"/>
      <c r="U121" s="129"/>
      <c r="V121" s="196">
        <v>0</v>
      </c>
      <c r="W121" s="129"/>
    </row>
    <row r="122" spans="2:23" ht="18" customHeight="1" x14ac:dyDescent="0.3"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33"/>
    </row>
    <row r="123" spans="2:23" ht="18" customHeight="1" x14ac:dyDescent="0.3">
      <c r="J123" s="15" t="s">
        <v>135</v>
      </c>
      <c r="K123" s="108">
        <f>+K104-K106-K108-K110-K112-K114-K121</f>
        <v>0</v>
      </c>
    </row>
    <row r="124" spans="2:23" x14ac:dyDescent="0.3">
      <c r="J124" s="15" t="s">
        <v>136</v>
      </c>
      <c r="K124" s="108">
        <f>+K121-P96</f>
        <v>-0.11000000001513399</v>
      </c>
    </row>
  </sheetData>
  <mergeCells count="3">
    <mergeCell ref="R2:R4"/>
    <mergeCell ref="V2:V4"/>
    <mergeCell ref="Q2:Q4"/>
  </mergeCells>
  <phoneticPr fontId="6" type="noConversion"/>
  <pageMargins left="0.75000000000000011" right="0.75000000000000011" top="1" bottom="1" header="0.5" footer="0.5"/>
  <pageSetup paperSize="9" scale="43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DB120"/>
  <sheetViews>
    <sheetView topLeftCell="A52" workbookViewId="0">
      <selection activeCell="O87" sqref="O87"/>
    </sheetView>
  </sheetViews>
  <sheetFormatPr defaultColWidth="8.6640625" defaultRowHeight="14.4" x14ac:dyDescent="0.3"/>
  <cols>
    <col min="1" max="1" width="5.44140625" customWidth="1"/>
    <col min="2" max="2" width="6.6640625" customWidth="1"/>
    <col min="3" max="3" width="27.6640625" customWidth="1"/>
    <col min="4" max="4" width="10.33203125" style="4" customWidth="1"/>
    <col min="5" max="6" width="10.6640625" style="4" customWidth="1"/>
    <col min="7" max="7" width="10.6640625" style="4" bestFit="1" customWidth="1"/>
    <col min="8" max="8" width="11.6640625" style="4" customWidth="1"/>
    <col min="9" max="9" width="12.44140625" style="4" customWidth="1"/>
    <col min="10" max="10" width="10.88671875" style="4" customWidth="1"/>
    <col min="11" max="12" width="11.109375" style="4" bestFit="1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5" x14ac:dyDescent="0.3">
      <c r="B2" s="12" t="s">
        <v>0</v>
      </c>
      <c r="C2" s="12"/>
      <c r="D2" s="13" t="s">
        <v>137</v>
      </c>
      <c r="E2" s="11"/>
      <c r="F2" s="10"/>
      <c r="G2" s="11"/>
      <c r="H2" s="11"/>
      <c r="I2" s="11"/>
      <c r="J2" s="10"/>
      <c r="K2" s="10"/>
      <c r="L2" s="10"/>
      <c r="M2" s="10"/>
      <c r="N2" s="10"/>
      <c r="O2" s="10"/>
    </row>
    <row r="3" spans="2:15" x14ac:dyDescent="0.3">
      <c r="B3" s="9"/>
      <c r="C3" s="9"/>
      <c r="D3" s="14" t="s">
        <v>138</v>
      </c>
      <c r="E3" s="11"/>
      <c r="F3" s="10"/>
      <c r="G3" s="11"/>
      <c r="H3" s="11"/>
      <c r="I3" s="11"/>
      <c r="J3" s="10"/>
      <c r="K3" s="10"/>
      <c r="L3" s="10"/>
      <c r="M3" s="10"/>
      <c r="N3" s="10"/>
      <c r="O3" s="10"/>
    </row>
    <row r="4" spans="2:15" x14ac:dyDescent="0.3">
      <c r="B4" s="9"/>
      <c r="C4" s="9"/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</row>
    <row r="5" spans="2:15" x14ac:dyDescent="0.3">
      <c r="B5" s="6">
        <v>100</v>
      </c>
      <c r="C5" s="6" t="s">
        <v>23</v>
      </c>
      <c r="D5" s="16"/>
      <c r="F5" s="5"/>
    </row>
    <row r="6" spans="2:15" s="6" customFormat="1" x14ac:dyDescent="0.3">
      <c r="B6">
        <v>1010</v>
      </c>
      <c r="C6" s="1" t="s">
        <v>24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</row>
    <row r="7" spans="2:15" x14ac:dyDescent="0.3">
      <c r="B7" s="1">
        <v>1020</v>
      </c>
      <c r="C7" s="1" t="s">
        <v>25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243.41</v>
      </c>
      <c r="M7" s="20">
        <v>243.41</v>
      </c>
      <c r="N7" s="20">
        <v>243.41</v>
      </c>
      <c r="O7" s="20">
        <v>243.41</v>
      </c>
    </row>
    <row r="8" spans="2:15" x14ac:dyDescent="0.3">
      <c r="B8" s="1">
        <v>1076</v>
      </c>
      <c r="C8" s="1" t="s">
        <v>27</v>
      </c>
      <c r="D8" s="20">
        <v>74659.5</v>
      </c>
      <c r="E8" s="20">
        <v>74659.5</v>
      </c>
      <c r="F8" s="20">
        <v>74659.5</v>
      </c>
      <c r="G8" s="20">
        <v>74659.5</v>
      </c>
      <c r="H8" s="20">
        <v>74659.5</v>
      </c>
      <c r="I8" s="20">
        <v>74659.5</v>
      </c>
      <c r="J8" s="20">
        <v>149319</v>
      </c>
      <c r="K8" s="20">
        <v>149319</v>
      </c>
      <c r="L8" s="20">
        <v>149319</v>
      </c>
      <c r="M8" s="20">
        <v>149319</v>
      </c>
      <c r="N8" s="20">
        <v>149319</v>
      </c>
      <c r="O8" s="20">
        <v>149319</v>
      </c>
    </row>
    <row r="9" spans="2:15" x14ac:dyDescent="0.3">
      <c r="B9" s="1">
        <v>1090</v>
      </c>
      <c r="C9" s="1" t="s">
        <v>29</v>
      </c>
      <c r="D9" s="20">
        <v>0</v>
      </c>
      <c r="E9" s="20">
        <v>2386.14</v>
      </c>
      <c r="F9" s="20">
        <v>4816.3</v>
      </c>
      <c r="G9" s="20">
        <v>7212.36</v>
      </c>
      <c r="H9" s="20">
        <v>10044.58</v>
      </c>
      <c r="I9" s="20">
        <v>12811.18</v>
      </c>
      <c r="J9" s="20">
        <v>15477.11</v>
      </c>
      <c r="K9" s="20">
        <v>18213.32</v>
      </c>
      <c r="L9" s="20">
        <v>20888.060000000001</v>
      </c>
      <c r="M9" s="20">
        <v>23847.82</v>
      </c>
      <c r="N9" s="20">
        <v>26728</v>
      </c>
      <c r="O9" s="20">
        <v>29159</v>
      </c>
    </row>
    <row r="10" spans="2:15" x14ac:dyDescent="0.3">
      <c r="B10" s="1">
        <v>1100</v>
      </c>
      <c r="C10" s="1" t="s">
        <v>30</v>
      </c>
      <c r="D10" s="20">
        <v>-5855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2:15" x14ac:dyDescent="0.3">
      <c r="B11" s="1">
        <v>1106</v>
      </c>
      <c r="C11" s="1" t="s">
        <v>31</v>
      </c>
      <c r="D11" s="20">
        <v>89022.18</v>
      </c>
      <c r="E11" s="20">
        <v>89022.18</v>
      </c>
      <c r="F11" s="20">
        <v>89022.18</v>
      </c>
      <c r="G11" s="20">
        <v>89022.18</v>
      </c>
      <c r="H11" s="20">
        <v>89022.18</v>
      </c>
      <c r="I11" s="20">
        <v>89022.18</v>
      </c>
      <c r="J11" s="20">
        <v>173294.7</v>
      </c>
      <c r="K11" s="20">
        <v>173294.7</v>
      </c>
      <c r="L11" s="20">
        <v>173294.7</v>
      </c>
      <c r="M11" s="20">
        <v>173294.7</v>
      </c>
      <c r="N11" s="20">
        <v>173294.7</v>
      </c>
      <c r="O11" s="20">
        <v>173294.7</v>
      </c>
    </row>
    <row r="12" spans="2:15" x14ac:dyDescent="0.3">
      <c r="B12" s="1">
        <v>1107</v>
      </c>
      <c r="C12" s="1" t="s">
        <v>33</v>
      </c>
      <c r="D12" s="20">
        <v>0</v>
      </c>
      <c r="E12" s="20">
        <v>0</v>
      </c>
      <c r="F12" s="20">
        <v>200</v>
      </c>
      <c r="G12" s="20">
        <v>300</v>
      </c>
      <c r="H12" s="20">
        <v>300</v>
      </c>
      <c r="I12" s="20">
        <v>300</v>
      </c>
      <c r="J12" s="20">
        <v>300</v>
      </c>
      <c r="K12" s="20">
        <v>400</v>
      </c>
      <c r="L12" s="20">
        <v>400</v>
      </c>
      <c r="M12" s="20">
        <v>400</v>
      </c>
      <c r="N12" s="20">
        <v>400</v>
      </c>
      <c r="O12" s="20">
        <v>400</v>
      </c>
    </row>
    <row r="13" spans="2:15" x14ac:dyDescent="0.3">
      <c r="B13" s="1">
        <v>1200</v>
      </c>
      <c r="C13" s="1" t="s">
        <v>35</v>
      </c>
      <c r="D13" s="20">
        <v>0</v>
      </c>
      <c r="E13" s="20">
        <v>0</v>
      </c>
      <c r="F13" s="20">
        <v>844.5</v>
      </c>
      <c r="G13" s="20">
        <v>844.5</v>
      </c>
      <c r="H13" s="20">
        <v>844.5</v>
      </c>
      <c r="I13" s="20">
        <v>844.5</v>
      </c>
      <c r="J13" s="20">
        <v>1182.5</v>
      </c>
      <c r="K13" s="20">
        <v>1182.5</v>
      </c>
      <c r="L13" s="20">
        <v>1182.5</v>
      </c>
      <c r="M13" s="20">
        <v>1182.5</v>
      </c>
      <c r="N13" s="20">
        <v>1182.5</v>
      </c>
      <c r="O13" s="20">
        <v>2027</v>
      </c>
    </row>
    <row r="14" spans="2:15" x14ac:dyDescent="0.3">
      <c r="B14" s="1">
        <v>1201</v>
      </c>
      <c r="C14" s="1" t="s">
        <v>36</v>
      </c>
      <c r="D14" s="20">
        <v>0</v>
      </c>
      <c r="E14" s="20">
        <v>175.5</v>
      </c>
      <c r="F14" s="20">
        <v>513.5</v>
      </c>
      <c r="G14" s="20">
        <v>513.5</v>
      </c>
      <c r="H14" s="20">
        <v>2061</v>
      </c>
      <c r="I14" s="20">
        <v>2327.5</v>
      </c>
      <c r="J14" s="20">
        <v>1814</v>
      </c>
      <c r="K14" s="20">
        <v>1814</v>
      </c>
      <c r="L14" s="20">
        <v>1814</v>
      </c>
      <c r="M14" s="20">
        <v>1814</v>
      </c>
      <c r="N14" s="20">
        <v>2081</v>
      </c>
      <c r="O14" s="20">
        <v>2081</v>
      </c>
    </row>
    <row r="15" spans="2:15" x14ac:dyDescent="0.3">
      <c r="B15" s="1">
        <v>1202</v>
      </c>
      <c r="C15" s="1" t="s">
        <v>37</v>
      </c>
      <c r="D15" s="20">
        <v>0</v>
      </c>
      <c r="E15" s="20">
        <v>68</v>
      </c>
      <c r="F15" s="20">
        <v>322</v>
      </c>
      <c r="G15" s="20">
        <v>565.5</v>
      </c>
      <c r="H15" s="20">
        <v>565.5</v>
      </c>
      <c r="I15" s="20">
        <v>565.5</v>
      </c>
      <c r="J15" s="20">
        <v>741</v>
      </c>
      <c r="K15" s="20">
        <v>1063</v>
      </c>
      <c r="L15" s="20">
        <v>1222</v>
      </c>
      <c r="M15" s="20">
        <v>1222</v>
      </c>
      <c r="N15" s="20">
        <v>1730</v>
      </c>
      <c r="O15" s="20">
        <v>1906</v>
      </c>
    </row>
    <row r="16" spans="2:15" x14ac:dyDescent="0.3">
      <c r="B16" s="1">
        <v>1300</v>
      </c>
      <c r="C16" s="1" t="s">
        <v>38</v>
      </c>
      <c r="D16" s="20">
        <v>140</v>
      </c>
      <c r="E16" s="20">
        <v>183.5</v>
      </c>
      <c r="F16" s="20">
        <v>453</v>
      </c>
      <c r="G16" s="20">
        <v>897.76</v>
      </c>
      <c r="H16" s="20">
        <v>967.76</v>
      </c>
      <c r="I16" s="20">
        <v>967.76</v>
      </c>
      <c r="J16" s="20">
        <v>967.76</v>
      </c>
      <c r="K16" s="20">
        <v>1135.76</v>
      </c>
      <c r="L16" s="20">
        <v>1135.76</v>
      </c>
      <c r="M16" s="20">
        <v>1219.76</v>
      </c>
      <c r="N16" s="20">
        <v>1219.76</v>
      </c>
      <c r="O16" s="20">
        <v>1354</v>
      </c>
    </row>
    <row r="17" spans="2:106" x14ac:dyDescent="0.3">
      <c r="B17" s="1">
        <v>1301</v>
      </c>
      <c r="C17" s="1" t="s">
        <v>39</v>
      </c>
      <c r="D17" s="20">
        <v>11</v>
      </c>
      <c r="E17" s="20">
        <v>11</v>
      </c>
      <c r="F17" s="20">
        <v>11</v>
      </c>
      <c r="G17" s="20">
        <v>11</v>
      </c>
      <c r="H17" s="20">
        <v>11</v>
      </c>
      <c r="I17" s="20">
        <v>11</v>
      </c>
      <c r="J17" s="20">
        <v>11</v>
      </c>
      <c r="K17" s="20">
        <v>11</v>
      </c>
      <c r="L17" s="20">
        <v>11</v>
      </c>
      <c r="M17" s="20">
        <v>11</v>
      </c>
      <c r="N17" s="20">
        <v>11</v>
      </c>
      <c r="O17" s="20">
        <v>11</v>
      </c>
    </row>
    <row r="18" spans="2:106" x14ac:dyDescent="0.3">
      <c r="B18" s="1">
        <v>1305</v>
      </c>
      <c r="C18" s="1" t="s">
        <v>41</v>
      </c>
      <c r="D18" s="20">
        <v>140.54</v>
      </c>
      <c r="E18" s="20">
        <v>384.28</v>
      </c>
      <c r="F18" s="20">
        <v>384.28</v>
      </c>
      <c r="G18" s="20">
        <v>1267.24</v>
      </c>
      <c r="H18" s="20">
        <v>1267.24</v>
      </c>
      <c r="I18" s="20">
        <v>2403.31</v>
      </c>
      <c r="J18" s="20">
        <v>2588.31</v>
      </c>
      <c r="K18" s="20">
        <v>2588.31</v>
      </c>
      <c r="L18" s="20">
        <v>2803.81</v>
      </c>
      <c r="M18" s="20">
        <v>2875.31</v>
      </c>
      <c r="N18" s="20">
        <v>2963</v>
      </c>
      <c r="O18" s="20">
        <v>3219</v>
      </c>
    </row>
    <row r="19" spans="2:106" x14ac:dyDescent="0.3">
      <c r="B19" s="1">
        <v>1306</v>
      </c>
      <c r="C19" s="1" t="s">
        <v>43</v>
      </c>
      <c r="D19" s="20">
        <v>595</v>
      </c>
      <c r="E19" s="20">
        <v>595</v>
      </c>
      <c r="F19" s="20">
        <v>595</v>
      </c>
      <c r="G19" s="20">
        <v>595</v>
      </c>
      <c r="H19" s="20">
        <v>595</v>
      </c>
      <c r="I19" s="20">
        <v>595</v>
      </c>
      <c r="J19" s="20">
        <v>595</v>
      </c>
      <c r="K19" s="20">
        <v>730</v>
      </c>
      <c r="L19" s="20">
        <v>730</v>
      </c>
      <c r="M19" s="20">
        <v>730</v>
      </c>
      <c r="N19" s="20">
        <v>730</v>
      </c>
      <c r="O19" s="20">
        <v>1727</v>
      </c>
    </row>
    <row r="20" spans="2:106" x14ac:dyDescent="0.3"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06" s="2" customFormat="1" x14ac:dyDescent="0.3">
      <c r="B21" s="3" t="s">
        <v>44</v>
      </c>
      <c r="C21" s="3" t="s">
        <v>23</v>
      </c>
      <c r="D21" s="23">
        <f>SUM(D6:D20)</f>
        <v>158713.22</v>
      </c>
      <c r="E21" s="23">
        <f>SUM(E6:E20)</f>
        <v>167485.1</v>
      </c>
      <c r="F21" s="23">
        <f t="shared" ref="F21" si="0">SUM(F6:F20)</f>
        <v>171821.25999999998</v>
      </c>
      <c r="G21" s="23">
        <f t="shared" ref="G21:O21" si="1">SUM(G6:G20)</f>
        <v>175888.53999999998</v>
      </c>
      <c r="H21" s="23">
        <f t="shared" si="1"/>
        <v>180338.26</v>
      </c>
      <c r="I21" s="23">
        <f t="shared" si="1"/>
        <v>184507.43</v>
      </c>
      <c r="J21" s="23">
        <f t="shared" si="1"/>
        <v>346290.38</v>
      </c>
      <c r="K21" s="23">
        <f t="shared" si="1"/>
        <v>349751.59</v>
      </c>
      <c r="L21" s="23">
        <f t="shared" si="1"/>
        <v>353044.24000000005</v>
      </c>
      <c r="M21" s="23">
        <f t="shared" si="1"/>
        <v>356159.50000000006</v>
      </c>
      <c r="N21" s="23">
        <f t="shared" si="1"/>
        <v>359902.37</v>
      </c>
      <c r="O21" s="23">
        <f t="shared" si="1"/>
        <v>364741.11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2:106" x14ac:dyDescent="0.3">
      <c r="C22" s="1"/>
      <c r="D22" s="2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06" x14ac:dyDescent="0.3">
      <c r="B23" s="8">
        <v>101</v>
      </c>
      <c r="C23" s="8" t="s">
        <v>45</v>
      </c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06" x14ac:dyDescent="0.3">
      <c r="B24" s="1">
        <v>4000</v>
      </c>
      <c r="C24" s="1" t="s">
        <v>46</v>
      </c>
      <c r="D24" s="20">
        <v>6317.67</v>
      </c>
      <c r="E24" s="20">
        <v>11424.27</v>
      </c>
      <c r="F24" s="20">
        <v>17582.84</v>
      </c>
      <c r="G24" s="20">
        <v>23799.16</v>
      </c>
      <c r="H24" s="20">
        <v>29829.72</v>
      </c>
      <c r="I24" s="20">
        <v>36083.42</v>
      </c>
      <c r="J24" s="20">
        <v>42311.46</v>
      </c>
      <c r="K24" s="20">
        <v>51417.95</v>
      </c>
      <c r="L24" s="20">
        <v>60560.88</v>
      </c>
      <c r="M24" s="20">
        <v>66509.3</v>
      </c>
      <c r="N24" s="20">
        <v>72399</v>
      </c>
      <c r="O24" s="20">
        <v>78235</v>
      </c>
    </row>
    <row r="25" spans="2:106" x14ac:dyDescent="0.3">
      <c r="B25" s="1">
        <v>4004</v>
      </c>
      <c r="C25" s="1" t="s">
        <v>47</v>
      </c>
      <c r="D25" s="20">
        <v>0</v>
      </c>
      <c r="E25" s="20">
        <v>22</v>
      </c>
      <c r="F25" s="20">
        <v>44</v>
      </c>
      <c r="G25" s="20">
        <v>66</v>
      </c>
      <c r="H25" s="20">
        <v>88</v>
      </c>
      <c r="I25" s="20">
        <v>110</v>
      </c>
      <c r="J25" s="20">
        <v>132</v>
      </c>
      <c r="K25" s="20">
        <v>154</v>
      </c>
      <c r="L25" s="20">
        <v>176</v>
      </c>
      <c r="M25" s="20">
        <v>198</v>
      </c>
      <c r="N25" s="20">
        <v>220</v>
      </c>
      <c r="O25" s="20">
        <v>242</v>
      </c>
    </row>
    <row r="26" spans="2:106" x14ac:dyDescent="0.3">
      <c r="B26" s="1">
        <v>4010</v>
      </c>
      <c r="C26" s="1" t="s">
        <v>48</v>
      </c>
      <c r="D26" s="20">
        <v>165</v>
      </c>
      <c r="E26" s="20">
        <v>285</v>
      </c>
      <c r="F26" s="20">
        <v>331.44</v>
      </c>
      <c r="G26" s="20">
        <v>331.44</v>
      </c>
      <c r="H26" s="20">
        <v>397.12</v>
      </c>
      <c r="I26" s="20">
        <v>847.12</v>
      </c>
      <c r="J26" s="20">
        <v>1785.89</v>
      </c>
      <c r="K26" s="20">
        <v>2032.76</v>
      </c>
      <c r="L26" s="20">
        <v>2317.7600000000002</v>
      </c>
      <c r="M26" s="20">
        <v>2317.7600000000002</v>
      </c>
      <c r="N26" s="20">
        <v>2618</v>
      </c>
      <c r="O26" s="20">
        <v>2828</v>
      </c>
    </row>
    <row r="27" spans="2:106" x14ac:dyDescent="0.3">
      <c r="B27" s="1">
        <v>4020</v>
      </c>
      <c r="C27" s="1" t="s">
        <v>49</v>
      </c>
      <c r="D27" s="20">
        <v>0</v>
      </c>
      <c r="E27" s="20">
        <v>250</v>
      </c>
      <c r="F27" s="20">
        <v>250</v>
      </c>
      <c r="G27" s="20">
        <v>250</v>
      </c>
      <c r="H27" s="20">
        <v>250</v>
      </c>
      <c r="I27" s="20">
        <v>250</v>
      </c>
      <c r="J27" s="20">
        <v>250</v>
      </c>
      <c r="K27" s="20">
        <v>250</v>
      </c>
      <c r="L27" s="20">
        <v>250</v>
      </c>
      <c r="M27" s="20">
        <v>432.46</v>
      </c>
      <c r="N27" s="20">
        <v>432.46</v>
      </c>
      <c r="O27" s="20">
        <v>432.46</v>
      </c>
    </row>
    <row r="28" spans="2:106" x14ac:dyDescent="0.3">
      <c r="B28" s="1">
        <v>4030</v>
      </c>
      <c r="C28" s="1" t="s">
        <v>51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2:106" x14ac:dyDescent="0.3">
      <c r="B29" s="1">
        <v>4050</v>
      </c>
      <c r="C29" s="1" t="s">
        <v>54</v>
      </c>
      <c r="D29" s="20">
        <v>-910</v>
      </c>
      <c r="E29" s="20">
        <v>-910</v>
      </c>
      <c r="F29" s="20">
        <v>-650</v>
      </c>
      <c r="G29" s="20">
        <v>-650</v>
      </c>
      <c r="H29" s="20">
        <v>-20</v>
      </c>
      <c r="I29" s="20">
        <v>-20</v>
      </c>
      <c r="J29" s="20">
        <v>-20</v>
      </c>
      <c r="K29" s="20">
        <v>240</v>
      </c>
      <c r="L29" s="20">
        <v>240</v>
      </c>
      <c r="M29" s="20">
        <v>240</v>
      </c>
      <c r="N29" s="20">
        <v>240</v>
      </c>
      <c r="O29" s="20">
        <v>240</v>
      </c>
    </row>
    <row r="30" spans="2:106" x14ac:dyDescent="0.3">
      <c r="B30" s="1">
        <v>4051</v>
      </c>
      <c r="C30" s="1" t="s">
        <v>56</v>
      </c>
      <c r="D30" s="20">
        <v>207.8</v>
      </c>
      <c r="E30" s="20">
        <v>504.23</v>
      </c>
      <c r="F30" s="20">
        <v>919.96</v>
      </c>
      <c r="G30" s="20">
        <v>1103.1099999999999</v>
      </c>
      <c r="H30" s="20">
        <v>1239.56</v>
      </c>
      <c r="I30" s="20">
        <v>1760.08</v>
      </c>
      <c r="J30" s="20">
        <v>2059.14</v>
      </c>
      <c r="K30" s="20">
        <v>2519.36</v>
      </c>
      <c r="L30" s="20">
        <v>2622.83</v>
      </c>
      <c r="M30" s="20">
        <v>2744.8</v>
      </c>
      <c r="N30" s="20">
        <v>3640</v>
      </c>
      <c r="O30" s="20">
        <v>5109</v>
      </c>
    </row>
    <row r="31" spans="2:106" x14ac:dyDescent="0.3">
      <c r="B31" s="1">
        <v>4052</v>
      </c>
      <c r="C31" s="1" t="s">
        <v>57</v>
      </c>
      <c r="D31" s="20">
        <v>0</v>
      </c>
      <c r="E31" s="20">
        <v>1397.74</v>
      </c>
      <c r="F31" s="20">
        <v>1397.74</v>
      </c>
      <c r="G31" s="20">
        <v>1397.74</v>
      </c>
      <c r="H31" s="20">
        <v>1397.74</v>
      </c>
      <c r="I31" s="20">
        <v>1397.74</v>
      </c>
      <c r="J31" s="20">
        <v>1397.74</v>
      </c>
      <c r="K31" s="20">
        <v>1397.74</v>
      </c>
      <c r="L31" s="20">
        <v>1397.74</v>
      </c>
      <c r="M31" s="20">
        <v>1397.74</v>
      </c>
      <c r="N31" s="20">
        <v>1397.74</v>
      </c>
      <c r="O31" s="20">
        <v>1397.74</v>
      </c>
    </row>
    <row r="32" spans="2:106" x14ac:dyDescent="0.3">
      <c r="B32" s="1">
        <v>4053</v>
      </c>
      <c r="C32" s="1" t="s">
        <v>59</v>
      </c>
      <c r="D32" s="20">
        <v>1005.58</v>
      </c>
      <c r="E32" s="20">
        <v>1293.58</v>
      </c>
      <c r="F32" s="20">
        <v>1293.58</v>
      </c>
      <c r="G32" s="20">
        <v>1453.58</v>
      </c>
      <c r="H32" s="20">
        <v>1453.58</v>
      </c>
      <c r="I32" s="20">
        <v>1697.58</v>
      </c>
      <c r="J32" s="20">
        <v>1732.58</v>
      </c>
      <c r="K32" s="20">
        <v>1732.58</v>
      </c>
      <c r="L32" s="20">
        <v>1732.58</v>
      </c>
      <c r="M32" s="20">
        <v>1732.58</v>
      </c>
      <c r="N32" s="20">
        <v>2278</v>
      </c>
      <c r="O32" s="20">
        <v>2278</v>
      </c>
    </row>
    <row r="33" spans="2:106" x14ac:dyDescent="0.3">
      <c r="B33" s="1">
        <v>4054</v>
      </c>
      <c r="C33" s="1" t="s">
        <v>60</v>
      </c>
      <c r="D33" s="20">
        <v>-1050</v>
      </c>
      <c r="E33" s="20">
        <v>32</v>
      </c>
      <c r="F33" s="20">
        <v>87</v>
      </c>
      <c r="G33" s="20">
        <v>87</v>
      </c>
      <c r="H33" s="20">
        <v>412</v>
      </c>
      <c r="I33" s="20">
        <v>412</v>
      </c>
      <c r="J33" s="20">
        <v>412</v>
      </c>
      <c r="K33" s="20">
        <v>628</v>
      </c>
      <c r="L33" s="20">
        <v>728</v>
      </c>
      <c r="M33" s="20">
        <v>828</v>
      </c>
      <c r="N33" s="20">
        <v>978</v>
      </c>
      <c r="O33" s="20">
        <v>1026</v>
      </c>
    </row>
    <row r="34" spans="2:106" x14ac:dyDescent="0.3">
      <c r="B34" s="1">
        <v>4055</v>
      </c>
      <c r="C34" s="1" t="s">
        <v>61</v>
      </c>
      <c r="D34" s="20">
        <v>1115.5999999999999</v>
      </c>
      <c r="E34" s="20">
        <v>1143.6300000000001</v>
      </c>
      <c r="F34" s="20">
        <v>1171.6600000000001</v>
      </c>
      <c r="G34" s="20">
        <v>2301.54</v>
      </c>
      <c r="H34" s="20">
        <v>2336.21</v>
      </c>
      <c r="I34" s="20">
        <v>2369.62</v>
      </c>
      <c r="J34" s="20">
        <v>3519.32</v>
      </c>
      <c r="K34" s="20">
        <v>3552.73</v>
      </c>
      <c r="L34" s="20">
        <v>3646.14</v>
      </c>
      <c r="M34" s="20">
        <v>4878.58</v>
      </c>
      <c r="N34" s="20">
        <v>4972</v>
      </c>
      <c r="O34" s="20">
        <v>5066</v>
      </c>
    </row>
    <row r="35" spans="2:106" x14ac:dyDescent="0.3">
      <c r="B35" s="1">
        <v>4057</v>
      </c>
      <c r="C35" s="1" t="s">
        <v>63</v>
      </c>
      <c r="D35" s="20">
        <v>3</v>
      </c>
      <c r="E35" s="20">
        <v>6</v>
      </c>
      <c r="F35" s="20">
        <v>43.8</v>
      </c>
      <c r="G35" s="20">
        <v>46.8</v>
      </c>
      <c r="H35" s="20">
        <v>49.8</v>
      </c>
      <c r="I35" s="20">
        <v>90.15</v>
      </c>
      <c r="J35" s="20">
        <v>102.45</v>
      </c>
      <c r="K35" s="20">
        <v>116.85</v>
      </c>
      <c r="L35" s="20">
        <v>133.05000000000001</v>
      </c>
      <c r="M35" s="20">
        <v>147.44999999999999</v>
      </c>
      <c r="N35" s="20">
        <v>164</v>
      </c>
      <c r="O35" s="20">
        <v>179</v>
      </c>
    </row>
    <row r="36" spans="2:106" x14ac:dyDescent="0.3">
      <c r="B36" s="1">
        <v>4058</v>
      </c>
      <c r="C36" s="1" t="s">
        <v>139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25</v>
      </c>
      <c r="L36" s="20">
        <v>25</v>
      </c>
      <c r="M36" s="20">
        <v>25</v>
      </c>
      <c r="N36" s="20">
        <v>25</v>
      </c>
      <c r="O36" s="20">
        <v>25</v>
      </c>
    </row>
    <row r="37" spans="2:106" x14ac:dyDescent="0.3">
      <c r="B37" s="1">
        <v>4060</v>
      </c>
      <c r="C37" s="1" t="s">
        <v>67</v>
      </c>
      <c r="D37" s="20">
        <v>16.309999999999999</v>
      </c>
      <c r="E37" s="20">
        <v>34.64</v>
      </c>
      <c r="F37" s="20">
        <v>34.64</v>
      </c>
      <c r="G37" s="20">
        <v>101.43</v>
      </c>
      <c r="H37" s="20">
        <v>101.43</v>
      </c>
      <c r="I37" s="20">
        <v>190.81</v>
      </c>
      <c r="J37" s="20">
        <v>205.7</v>
      </c>
      <c r="K37" s="20">
        <v>345.7</v>
      </c>
      <c r="L37" s="20">
        <v>363.95</v>
      </c>
      <c r="M37" s="20">
        <v>369.28</v>
      </c>
      <c r="N37" s="20">
        <v>376</v>
      </c>
      <c r="O37" s="20">
        <v>1113</v>
      </c>
    </row>
    <row r="38" spans="2:106" x14ac:dyDescent="0.3">
      <c r="B38" s="1">
        <v>4062</v>
      </c>
      <c r="C38" s="1" t="s">
        <v>68</v>
      </c>
      <c r="D38" s="20">
        <v>0</v>
      </c>
      <c r="E38" s="20">
        <v>0</v>
      </c>
      <c r="F38" s="20">
        <v>70.989999999999995</v>
      </c>
      <c r="G38" s="20">
        <v>70.989999999999995</v>
      </c>
      <c r="H38" s="20">
        <v>903.99</v>
      </c>
      <c r="I38" s="20">
        <v>903.99</v>
      </c>
      <c r="J38" s="20">
        <v>903.99</v>
      </c>
      <c r="K38" s="20">
        <v>903.99</v>
      </c>
      <c r="L38" s="20">
        <v>903.99</v>
      </c>
      <c r="M38" s="20">
        <v>903.99</v>
      </c>
      <c r="N38" s="20">
        <v>903.99</v>
      </c>
      <c r="O38" s="20">
        <v>903.99</v>
      </c>
    </row>
    <row r="39" spans="2:106" x14ac:dyDescent="0.3">
      <c r="B39" s="1">
        <v>4400</v>
      </c>
      <c r="C39" s="1" t="s">
        <v>70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2:106" x14ac:dyDescent="0.3">
      <c r="B40" s="1">
        <v>4447</v>
      </c>
      <c r="C40" s="1" t="s">
        <v>71</v>
      </c>
      <c r="D40" s="20">
        <v>0</v>
      </c>
      <c r="E40" s="20">
        <v>740</v>
      </c>
      <c r="F40" s="20">
        <v>740</v>
      </c>
      <c r="G40" s="20">
        <v>740</v>
      </c>
      <c r="H40" s="20">
        <v>740</v>
      </c>
      <c r="I40" s="20">
        <v>740</v>
      </c>
      <c r="J40" s="20">
        <v>4987.3999999999996</v>
      </c>
      <c r="K40" s="20">
        <v>4987.3999999999996</v>
      </c>
      <c r="L40" s="20">
        <v>4987.3999999999996</v>
      </c>
      <c r="M40" s="20">
        <v>4987.3999999999996</v>
      </c>
      <c r="N40" s="20">
        <v>7087</v>
      </c>
      <c r="O40" s="20">
        <v>7087</v>
      </c>
    </row>
    <row r="41" spans="2:106" x14ac:dyDescent="0.3">
      <c r="B41" s="1">
        <v>4448</v>
      </c>
      <c r="C41" s="1" t="s">
        <v>72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50</v>
      </c>
      <c r="L41" s="20">
        <v>4047</v>
      </c>
      <c r="M41" s="20">
        <v>4047</v>
      </c>
      <c r="N41" s="20">
        <v>4047</v>
      </c>
      <c r="O41" s="20">
        <v>4047</v>
      </c>
    </row>
    <row r="42" spans="2:106" x14ac:dyDescent="0.3">
      <c r="B42" s="1">
        <v>4452</v>
      </c>
      <c r="C42" s="1" t="s">
        <v>74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2:106" x14ac:dyDescent="0.3">
      <c r="B43" s="1">
        <v>4453</v>
      </c>
      <c r="C43" s="1" t="s">
        <v>75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2:106" x14ac:dyDescent="0.3">
      <c r="B44" s="1">
        <v>4721</v>
      </c>
      <c r="C44" s="1" t="s">
        <v>76</v>
      </c>
      <c r="D44" s="20">
        <v>-175</v>
      </c>
      <c r="E44" s="20">
        <v>362</v>
      </c>
      <c r="F44" s="20">
        <v>462</v>
      </c>
      <c r="G44" s="20">
        <v>662</v>
      </c>
      <c r="H44" s="20">
        <v>849.5</v>
      </c>
      <c r="I44" s="20">
        <v>1099.5</v>
      </c>
      <c r="J44" s="20">
        <v>1099.5</v>
      </c>
      <c r="K44" s="20">
        <v>1149.5</v>
      </c>
      <c r="L44" s="20">
        <v>1274.5</v>
      </c>
      <c r="M44" s="20">
        <v>1374.5</v>
      </c>
      <c r="N44" s="20">
        <v>1500</v>
      </c>
      <c r="O44" s="20">
        <v>1575</v>
      </c>
    </row>
    <row r="45" spans="2:106" x14ac:dyDescent="0.3">
      <c r="B45" s="1">
        <v>4730</v>
      </c>
      <c r="C45" s="1" t="s">
        <v>155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1885</v>
      </c>
      <c r="O45" s="20">
        <v>1885</v>
      </c>
    </row>
    <row r="46" spans="2:106" x14ac:dyDescent="0.3">
      <c r="B46" s="1">
        <v>4930</v>
      </c>
      <c r="C46" s="1" t="s">
        <v>77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18490</v>
      </c>
      <c r="N46" s="20">
        <v>18490</v>
      </c>
      <c r="O46" s="20">
        <v>18490</v>
      </c>
    </row>
    <row r="47" spans="2:106" x14ac:dyDescent="0.3">
      <c r="B47" s="1"/>
      <c r="C47" s="1"/>
      <c r="D47" s="22"/>
      <c r="E47" s="22"/>
      <c r="F47" s="22"/>
      <c r="G47" s="22"/>
      <c r="H47" s="22"/>
      <c r="I47" s="20"/>
      <c r="J47" s="20"/>
      <c r="K47" s="21"/>
      <c r="L47" s="21"/>
      <c r="M47" s="21"/>
      <c r="N47" s="22"/>
      <c r="O47" s="22"/>
    </row>
    <row r="48" spans="2:106" s="2" customFormat="1" x14ac:dyDescent="0.3">
      <c r="B48" s="3" t="s">
        <v>44</v>
      </c>
      <c r="C48" s="3" t="s">
        <v>45</v>
      </c>
      <c r="D48" s="26">
        <f t="shared" ref="D48:O48" si="2">SUM(D24:D47)</f>
        <v>6695.96</v>
      </c>
      <c r="E48" s="26">
        <f t="shared" si="2"/>
        <v>16585.09</v>
      </c>
      <c r="F48" s="26">
        <f t="shared" ref="F48" si="3">SUM(F24:F47)</f>
        <v>23779.649999999998</v>
      </c>
      <c r="G48" s="26">
        <f t="shared" si="2"/>
        <v>31760.79</v>
      </c>
      <c r="H48" s="26">
        <f t="shared" si="2"/>
        <v>40028.65</v>
      </c>
      <c r="I48" s="26">
        <f t="shared" si="2"/>
        <v>47932.01</v>
      </c>
      <c r="J48" s="26">
        <f t="shared" si="2"/>
        <v>60879.169999999991</v>
      </c>
      <c r="K48" s="26">
        <f t="shared" si="2"/>
        <v>71503.56</v>
      </c>
      <c r="L48" s="26">
        <f t="shared" si="2"/>
        <v>85406.82</v>
      </c>
      <c r="M48" s="26">
        <f t="shared" si="2"/>
        <v>111623.84000000001</v>
      </c>
      <c r="N48" s="26">
        <f t="shared" si="2"/>
        <v>123653.19000000002</v>
      </c>
      <c r="O48" s="26">
        <f t="shared" si="2"/>
        <v>132159.19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</row>
    <row r="49" spans="2:106" x14ac:dyDescent="0.3">
      <c r="D49" s="22"/>
      <c r="E49" s="22"/>
      <c r="F49" s="22"/>
      <c r="G49" s="22"/>
      <c r="H49" s="22"/>
      <c r="I49" s="20"/>
      <c r="J49" s="20"/>
      <c r="K49" s="21"/>
      <c r="L49" s="21"/>
      <c r="M49" s="22"/>
      <c r="N49" s="22"/>
      <c r="O49" s="22"/>
    </row>
    <row r="50" spans="2:106" x14ac:dyDescent="0.3">
      <c r="B50" s="6">
        <v>104</v>
      </c>
      <c r="C50" s="8" t="s">
        <v>78</v>
      </c>
      <c r="D50" s="22"/>
      <c r="E50" s="22"/>
      <c r="F50" s="22"/>
      <c r="G50" s="22"/>
      <c r="H50" s="22"/>
      <c r="I50" s="20"/>
      <c r="J50" s="20"/>
      <c r="K50" s="21"/>
      <c r="L50" s="21"/>
      <c r="M50" s="22"/>
      <c r="N50" s="22"/>
      <c r="O50" s="22"/>
    </row>
    <row r="51" spans="2:106" x14ac:dyDescent="0.3">
      <c r="B51">
        <v>4142</v>
      </c>
      <c r="C51" s="1" t="s">
        <v>79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2:106" x14ac:dyDescent="0.3">
      <c r="B52">
        <v>4143</v>
      </c>
      <c r="C52" s="1" t="s">
        <v>80</v>
      </c>
      <c r="D52" s="20">
        <v>363.37</v>
      </c>
      <c r="E52" s="20">
        <v>465.73</v>
      </c>
      <c r="F52" s="20">
        <v>466.13</v>
      </c>
      <c r="G52" s="20">
        <v>466.55</v>
      </c>
      <c r="H52" s="20">
        <v>466.94</v>
      </c>
      <c r="I52" s="20">
        <v>467.32</v>
      </c>
      <c r="J52" s="20">
        <v>467.67</v>
      </c>
      <c r="K52" s="20">
        <v>468</v>
      </c>
      <c r="L52" s="20">
        <v>468.35</v>
      </c>
      <c r="M52" s="20">
        <v>468.69</v>
      </c>
      <c r="N52" s="20">
        <v>468.69</v>
      </c>
      <c r="O52" s="20">
        <v>468.69</v>
      </c>
    </row>
    <row r="53" spans="2:106" x14ac:dyDescent="0.3">
      <c r="B53">
        <v>4144</v>
      </c>
      <c r="C53" s="1" t="s">
        <v>82</v>
      </c>
      <c r="D53" s="20">
        <v>0</v>
      </c>
      <c r="E53" s="20">
        <v>0</v>
      </c>
      <c r="F53" s="20">
        <v>61.92</v>
      </c>
      <c r="G53" s="20">
        <v>61.92</v>
      </c>
      <c r="H53" s="20">
        <v>61.92</v>
      </c>
      <c r="I53" s="20">
        <v>61.92</v>
      </c>
      <c r="J53" s="20">
        <v>741.92</v>
      </c>
      <c r="K53" s="20">
        <v>1395.43</v>
      </c>
      <c r="L53" s="20">
        <v>1395.43</v>
      </c>
      <c r="M53" s="20">
        <v>1395.43</v>
      </c>
      <c r="N53" s="20">
        <v>1395.43</v>
      </c>
      <c r="O53" s="20">
        <v>1395.43</v>
      </c>
    </row>
    <row r="54" spans="2:106" x14ac:dyDescent="0.3">
      <c r="B54" s="1">
        <v>4146</v>
      </c>
      <c r="C54" s="1" t="s">
        <v>84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2:106" x14ac:dyDescent="0.3">
      <c r="B55" s="1">
        <v>4147</v>
      </c>
      <c r="C55" s="1" t="s">
        <v>85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2:106" x14ac:dyDescent="0.3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06" s="2" customFormat="1" x14ac:dyDescent="0.3">
      <c r="B57" s="2" t="s">
        <v>44</v>
      </c>
      <c r="C57" s="3" t="s">
        <v>78</v>
      </c>
      <c r="D57" s="23">
        <f t="shared" ref="D57:O57" si="4">SUM(D51:D56)</f>
        <v>363.37</v>
      </c>
      <c r="E57" s="23">
        <f t="shared" si="4"/>
        <v>465.73</v>
      </c>
      <c r="F57" s="23">
        <f t="shared" ref="F57" si="5">SUM(F51:F56)</f>
        <v>528.04999999999995</v>
      </c>
      <c r="G57" s="23">
        <f t="shared" si="4"/>
        <v>528.47</v>
      </c>
      <c r="H57" s="23">
        <f t="shared" si="4"/>
        <v>528.86</v>
      </c>
      <c r="I57" s="23">
        <f t="shared" si="4"/>
        <v>529.24</v>
      </c>
      <c r="J57" s="23">
        <f t="shared" si="4"/>
        <v>1209.5899999999999</v>
      </c>
      <c r="K57" s="23">
        <f t="shared" si="4"/>
        <v>1863.43</v>
      </c>
      <c r="L57" s="23">
        <f t="shared" ref="L57" si="6">SUM(L51:L56)</f>
        <v>1863.7800000000002</v>
      </c>
      <c r="M57" s="23">
        <f t="shared" si="4"/>
        <v>1864.1200000000001</v>
      </c>
      <c r="N57" s="23">
        <f t="shared" si="4"/>
        <v>1864.1200000000001</v>
      </c>
      <c r="O57" s="23">
        <f t="shared" si="4"/>
        <v>1864.1200000000001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</row>
    <row r="58" spans="2:106" x14ac:dyDescent="0.3">
      <c r="C58" s="1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06" x14ac:dyDescent="0.3">
      <c r="B59" s="6">
        <v>301</v>
      </c>
      <c r="C59" s="8" t="s">
        <v>86</v>
      </c>
      <c r="D59" s="24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06" x14ac:dyDescent="0.3">
      <c r="B60" s="1">
        <v>4200</v>
      </c>
      <c r="C60" s="1" t="s">
        <v>87</v>
      </c>
      <c r="D60" s="20">
        <v>0</v>
      </c>
      <c r="E60" s="20">
        <v>198.93</v>
      </c>
      <c r="F60" s="20">
        <v>367.25</v>
      </c>
      <c r="G60" s="20">
        <v>883.67</v>
      </c>
      <c r="H60" s="20">
        <v>1016.29</v>
      </c>
      <c r="I60" s="20">
        <v>1082.5999999999999</v>
      </c>
      <c r="J60" s="20">
        <v>1215.22</v>
      </c>
      <c r="K60" s="20">
        <v>1317.23</v>
      </c>
      <c r="L60" s="20">
        <v>1383.54</v>
      </c>
      <c r="M60" s="20">
        <v>1383.54</v>
      </c>
      <c r="N60" s="20">
        <v>1383.54</v>
      </c>
      <c r="O60" s="20">
        <v>1464</v>
      </c>
    </row>
    <row r="61" spans="2:106" x14ac:dyDescent="0.3">
      <c r="B61" s="1">
        <v>4201</v>
      </c>
      <c r="C61" s="1" t="s">
        <v>88</v>
      </c>
      <c r="D61" s="20">
        <v>66.31</v>
      </c>
      <c r="E61" s="20">
        <v>0</v>
      </c>
      <c r="F61" s="20">
        <v>0</v>
      </c>
      <c r="G61" s="20">
        <v>0</v>
      </c>
      <c r="H61" s="20">
        <v>60</v>
      </c>
      <c r="I61" s="20">
        <v>60</v>
      </c>
      <c r="J61" s="20">
        <v>60</v>
      </c>
      <c r="K61" s="20">
        <v>60</v>
      </c>
      <c r="L61" s="20">
        <v>443.8</v>
      </c>
      <c r="M61" s="20">
        <v>443.8</v>
      </c>
      <c r="N61" s="20">
        <v>443.8</v>
      </c>
      <c r="O61" s="20">
        <v>443.8</v>
      </c>
    </row>
    <row r="62" spans="2:106" x14ac:dyDescent="0.3">
      <c r="B62" s="1">
        <v>4202</v>
      </c>
      <c r="C62" s="1" t="s">
        <v>90</v>
      </c>
      <c r="D62" s="20">
        <v>0</v>
      </c>
      <c r="E62" s="20">
        <v>0</v>
      </c>
      <c r="F62" s="20">
        <v>62.5</v>
      </c>
      <c r="G62" s="20">
        <v>62.5</v>
      </c>
      <c r="H62" s="20">
        <v>125</v>
      </c>
      <c r="I62" s="20">
        <v>125</v>
      </c>
      <c r="J62" s="20">
        <v>125</v>
      </c>
      <c r="K62" s="20">
        <v>125</v>
      </c>
      <c r="L62" s="20">
        <v>187.5</v>
      </c>
      <c r="M62" s="20">
        <v>187.5</v>
      </c>
      <c r="N62" s="20">
        <v>187.5</v>
      </c>
      <c r="O62" s="20">
        <v>250</v>
      </c>
    </row>
    <row r="63" spans="2:106" x14ac:dyDescent="0.3">
      <c r="B63" s="1">
        <v>4210</v>
      </c>
      <c r="C63" s="1" t="s">
        <v>91</v>
      </c>
      <c r="D63" s="20">
        <v>-3385</v>
      </c>
      <c r="E63" s="20">
        <v>-3385</v>
      </c>
      <c r="F63" s="20">
        <v>-1245</v>
      </c>
      <c r="G63" s="20">
        <v>-1245</v>
      </c>
      <c r="H63" s="20">
        <v>-1245</v>
      </c>
      <c r="I63" s="20">
        <v>-1245</v>
      </c>
      <c r="J63" s="20">
        <v>-1245</v>
      </c>
      <c r="K63" s="20">
        <v>-1245</v>
      </c>
      <c r="L63" s="20">
        <v>-1245</v>
      </c>
      <c r="M63" s="20">
        <v>-1105</v>
      </c>
      <c r="N63" s="20">
        <v>-1105</v>
      </c>
      <c r="O63" s="20">
        <v>-1105</v>
      </c>
    </row>
    <row r="64" spans="2:106" x14ac:dyDescent="0.3">
      <c r="B64" s="1">
        <v>4300</v>
      </c>
      <c r="C64" s="1" t="s">
        <v>93</v>
      </c>
      <c r="D64" s="20">
        <v>0</v>
      </c>
      <c r="E64" s="20">
        <v>0</v>
      </c>
      <c r="F64" s="20">
        <v>0</v>
      </c>
      <c r="G64" s="20">
        <v>0</v>
      </c>
      <c r="H64" s="20">
        <v>339.33</v>
      </c>
      <c r="I64" s="20">
        <v>1357.32</v>
      </c>
      <c r="J64" s="20">
        <v>1504.24</v>
      </c>
      <c r="K64" s="20">
        <v>2522.23</v>
      </c>
      <c r="L64" s="20">
        <v>2522.23</v>
      </c>
      <c r="M64" s="20">
        <v>2522.23</v>
      </c>
      <c r="N64" s="20">
        <v>3201</v>
      </c>
      <c r="O64" s="20">
        <v>3540</v>
      </c>
    </row>
    <row r="65" spans="2:106" x14ac:dyDescent="0.3">
      <c r="B65" s="1">
        <v>4301</v>
      </c>
      <c r="C65" s="1" t="s">
        <v>94</v>
      </c>
      <c r="D65" s="20">
        <v>-3335.61</v>
      </c>
      <c r="E65" s="20">
        <v>384.96</v>
      </c>
      <c r="F65" s="20">
        <v>935.83</v>
      </c>
      <c r="G65" s="20">
        <v>1375.83</v>
      </c>
      <c r="H65" s="20">
        <v>2747.51</v>
      </c>
      <c r="I65" s="20">
        <v>3285.44</v>
      </c>
      <c r="J65" s="20">
        <v>4268.7299999999996</v>
      </c>
      <c r="K65" s="20">
        <v>6040.59</v>
      </c>
      <c r="L65" s="20">
        <v>7444.42</v>
      </c>
      <c r="M65" s="20">
        <v>7597.51</v>
      </c>
      <c r="N65" s="20">
        <v>7781</v>
      </c>
      <c r="O65" s="20">
        <v>8449</v>
      </c>
    </row>
    <row r="66" spans="2:106" x14ac:dyDescent="0.3">
      <c r="B66" s="1">
        <v>4302</v>
      </c>
      <c r="C66" s="1" t="s">
        <v>95</v>
      </c>
      <c r="D66" s="20">
        <v>0</v>
      </c>
      <c r="E66" s="20">
        <v>140</v>
      </c>
      <c r="F66" s="20">
        <v>252</v>
      </c>
      <c r="G66" s="20">
        <v>504</v>
      </c>
      <c r="H66" s="20">
        <v>504</v>
      </c>
      <c r="I66" s="20">
        <v>504</v>
      </c>
      <c r="J66" s="20">
        <v>616</v>
      </c>
      <c r="K66" s="20">
        <v>861</v>
      </c>
      <c r="L66" s="20">
        <v>868</v>
      </c>
      <c r="M66" s="20">
        <v>1008</v>
      </c>
      <c r="N66" s="20">
        <v>1129</v>
      </c>
      <c r="O66" s="20">
        <v>1129</v>
      </c>
    </row>
    <row r="67" spans="2:106" x14ac:dyDescent="0.3">
      <c r="B67" s="1">
        <v>4303</v>
      </c>
      <c r="C67" s="1" t="s">
        <v>96</v>
      </c>
      <c r="D67" s="20">
        <v>0</v>
      </c>
      <c r="E67" s="20">
        <v>0</v>
      </c>
      <c r="F67" s="20">
        <v>260</v>
      </c>
      <c r="G67" s="20">
        <v>260</v>
      </c>
      <c r="H67" s="20">
        <v>358</v>
      </c>
      <c r="I67" s="20">
        <v>358</v>
      </c>
      <c r="J67" s="20">
        <v>358</v>
      </c>
      <c r="K67" s="20">
        <v>358</v>
      </c>
      <c r="L67" s="20">
        <v>554</v>
      </c>
      <c r="M67" s="20">
        <v>4909.6099999999997</v>
      </c>
      <c r="N67" s="20">
        <v>4909.6099999999997</v>
      </c>
      <c r="O67" s="20">
        <v>4909.6099999999997</v>
      </c>
    </row>
    <row r="68" spans="2:106" x14ac:dyDescent="0.3">
      <c r="B68" s="1">
        <v>4306</v>
      </c>
      <c r="C68" s="1" t="s">
        <v>97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2:106" x14ac:dyDescent="0.3">
      <c r="B69" s="1">
        <v>4309</v>
      </c>
      <c r="C69" s="1" t="s">
        <v>140</v>
      </c>
      <c r="D69" s="20">
        <v>34.340000000000003</v>
      </c>
      <c r="E69" s="20">
        <v>34.340000000000003</v>
      </c>
      <c r="F69" s="20">
        <v>69.69</v>
      </c>
      <c r="G69" s="20">
        <v>69.69</v>
      </c>
      <c r="H69" s="20">
        <v>69.69</v>
      </c>
      <c r="I69" s="20">
        <v>69.69</v>
      </c>
      <c r="J69" s="20">
        <v>69.69</v>
      </c>
      <c r="K69" s="20">
        <v>69.69</v>
      </c>
      <c r="L69" s="20">
        <v>69.69</v>
      </c>
      <c r="M69" s="20">
        <v>69.69</v>
      </c>
      <c r="N69" s="20">
        <v>260</v>
      </c>
      <c r="O69" s="20">
        <v>260</v>
      </c>
    </row>
    <row r="70" spans="2:106" x14ac:dyDescent="0.3">
      <c r="B70" s="1">
        <v>4311</v>
      </c>
      <c r="C70" s="1" t="s">
        <v>100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540</v>
      </c>
      <c r="O70" s="20">
        <v>540</v>
      </c>
    </row>
    <row r="71" spans="2:106" x14ac:dyDescent="0.3">
      <c r="B71" s="1">
        <v>4320</v>
      </c>
      <c r="C71" s="1" t="s">
        <v>101</v>
      </c>
      <c r="D71" s="20">
        <v>0</v>
      </c>
      <c r="E71" s="20">
        <v>0</v>
      </c>
      <c r="F71" s="20">
        <v>0</v>
      </c>
      <c r="G71" s="20">
        <v>0</v>
      </c>
      <c r="H71" s="20">
        <v>2701</v>
      </c>
      <c r="I71" s="20">
        <v>2701</v>
      </c>
      <c r="J71" s="20">
        <v>2701</v>
      </c>
      <c r="K71" s="20">
        <v>2701</v>
      </c>
      <c r="L71" s="20">
        <v>2701</v>
      </c>
      <c r="M71" s="20">
        <v>2701</v>
      </c>
      <c r="N71" s="20">
        <v>2701</v>
      </c>
      <c r="O71" s="20">
        <v>2701</v>
      </c>
    </row>
    <row r="72" spans="2:106" x14ac:dyDescent="0.3">
      <c r="B72" s="1"/>
      <c r="C72" s="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2:106" s="2" customFormat="1" x14ac:dyDescent="0.3">
      <c r="B73" s="2" t="s">
        <v>44</v>
      </c>
      <c r="C73" s="3" t="s">
        <v>86</v>
      </c>
      <c r="D73" s="23">
        <f t="shared" ref="D73:O73" si="7">SUM(D60:D72)</f>
        <v>-6619.96</v>
      </c>
      <c r="E73" s="23">
        <f t="shared" si="7"/>
        <v>-2626.77</v>
      </c>
      <c r="F73" s="23">
        <f t="shared" ref="F73" si="8">SUM(F60:F72)</f>
        <v>702.27</v>
      </c>
      <c r="G73" s="23">
        <f t="shared" si="7"/>
        <v>1910.69</v>
      </c>
      <c r="H73" s="23">
        <f t="shared" si="7"/>
        <v>6675.82</v>
      </c>
      <c r="I73" s="23">
        <f t="shared" si="7"/>
        <v>8298.0499999999993</v>
      </c>
      <c r="J73" s="23">
        <f t="shared" si="7"/>
        <v>9672.8799999999992</v>
      </c>
      <c r="K73" s="23">
        <f t="shared" si="7"/>
        <v>12809.74</v>
      </c>
      <c r="L73" s="23">
        <f t="shared" ref="L73" si="9">SUM(L60:L72)</f>
        <v>14929.18</v>
      </c>
      <c r="M73" s="23">
        <f t="shared" si="7"/>
        <v>19717.879999999997</v>
      </c>
      <c r="N73" s="23">
        <f t="shared" si="7"/>
        <v>21431.45</v>
      </c>
      <c r="O73" s="23">
        <f t="shared" si="7"/>
        <v>22581.41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</row>
    <row r="74" spans="2:106" x14ac:dyDescent="0.3">
      <c r="C74" s="1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2:106" x14ac:dyDescent="0.3">
      <c r="B75" s="6">
        <v>302</v>
      </c>
      <c r="C75" s="8" t="s">
        <v>103</v>
      </c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2:106" x14ac:dyDescent="0.3">
      <c r="B76">
        <v>4350</v>
      </c>
      <c r="C76" s="1" t="s">
        <v>103</v>
      </c>
      <c r="D76" s="20">
        <v>-3880</v>
      </c>
      <c r="E76" s="20">
        <v>-3880</v>
      </c>
      <c r="F76" s="20">
        <v>-3880</v>
      </c>
      <c r="G76" s="20">
        <v>-3880</v>
      </c>
      <c r="H76" s="20">
        <v>-1663.33</v>
      </c>
      <c r="I76" s="20">
        <v>-1220</v>
      </c>
      <c r="J76" s="20">
        <v>-1220</v>
      </c>
      <c r="K76" s="20">
        <v>-1220</v>
      </c>
      <c r="L76" s="20">
        <v>-1220</v>
      </c>
      <c r="M76" s="20">
        <v>-1220</v>
      </c>
      <c r="N76" s="20">
        <v>-1220</v>
      </c>
      <c r="O76" s="20">
        <v>-1220</v>
      </c>
    </row>
    <row r="77" spans="2:106" x14ac:dyDescent="0.3">
      <c r="B77" s="1">
        <v>4352</v>
      </c>
      <c r="C77" s="1" t="s">
        <v>105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1120</v>
      </c>
    </row>
    <row r="78" spans="2:106" x14ac:dyDescent="0.3">
      <c r="B78" s="1">
        <v>4354</v>
      </c>
      <c r="C78" s="1" t="s">
        <v>106</v>
      </c>
      <c r="D78" s="20">
        <v>0</v>
      </c>
      <c r="E78" s="20">
        <v>0</v>
      </c>
      <c r="F78" s="20">
        <v>179.84</v>
      </c>
      <c r="G78" s="20">
        <v>179.85</v>
      </c>
      <c r="H78" s="20">
        <v>179.85</v>
      </c>
      <c r="I78" s="20">
        <v>179.85</v>
      </c>
      <c r="J78" s="20">
        <v>179.85</v>
      </c>
      <c r="K78" s="20">
        <v>179.85</v>
      </c>
      <c r="L78" s="20">
        <v>179.85</v>
      </c>
      <c r="M78" s="20">
        <v>179.85</v>
      </c>
      <c r="N78" s="20">
        <v>179.85</v>
      </c>
      <c r="O78" s="20">
        <v>225</v>
      </c>
    </row>
    <row r="79" spans="2:106" x14ac:dyDescent="0.3">
      <c r="B79" s="1">
        <v>4355</v>
      </c>
      <c r="C79" s="1" t="s">
        <v>107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500</v>
      </c>
      <c r="N79" s="20">
        <v>500</v>
      </c>
      <c r="O79" s="20">
        <v>500</v>
      </c>
    </row>
    <row r="80" spans="2:106" x14ac:dyDescent="0.3">
      <c r="B80" s="1">
        <v>4375</v>
      </c>
      <c r="C80" s="1" t="s">
        <v>109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72.72</v>
      </c>
      <c r="L80" s="20">
        <v>72.72</v>
      </c>
      <c r="M80" s="20">
        <v>72.72</v>
      </c>
      <c r="N80" s="20">
        <v>72.72</v>
      </c>
      <c r="O80" s="20">
        <v>499</v>
      </c>
    </row>
    <row r="81" spans="2:106" x14ac:dyDescent="0.3">
      <c r="B81" s="1"/>
      <c r="C81" s="1"/>
      <c r="D81" s="24"/>
      <c r="E81" s="22"/>
      <c r="F81" s="22"/>
      <c r="G81" s="22"/>
      <c r="H81" s="22"/>
      <c r="I81" s="20"/>
      <c r="J81" s="20"/>
      <c r="K81" s="21"/>
      <c r="L81" s="21"/>
      <c r="M81" s="22"/>
      <c r="N81" s="22"/>
      <c r="O81" s="22"/>
    </row>
    <row r="82" spans="2:106" s="6" customFormat="1" x14ac:dyDescent="0.3">
      <c r="B82" s="139" t="s">
        <v>44</v>
      </c>
      <c r="C82" s="7" t="s">
        <v>141</v>
      </c>
      <c r="D82" s="138">
        <f t="shared" ref="D82:O82" si="10">SUM(D76:D81)</f>
        <v>-3880</v>
      </c>
      <c r="E82" s="138">
        <f t="shared" si="10"/>
        <v>-3880</v>
      </c>
      <c r="F82" s="138">
        <f t="shared" ref="F82" si="11">SUM(F76:F81)</f>
        <v>-3700.16</v>
      </c>
      <c r="G82" s="138">
        <f t="shared" si="10"/>
        <v>-3700.15</v>
      </c>
      <c r="H82" s="138">
        <f t="shared" si="10"/>
        <v>-1483.48</v>
      </c>
      <c r="I82" s="138">
        <f t="shared" si="10"/>
        <v>-1040.1500000000001</v>
      </c>
      <c r="J82" s="138">
        <f t="shared" si="10"/>
        <v>-1040.1500000000001</v>
      </c>
      <c r="K82" s="138">
        <f t="shared" si="10"/>
        <v>-967.43000000000006</v>
      </c>
      <c r="L82" s="138">
        <f t="shared" ref="L82" si="12">SUM(L76:L81)</f>
        <v>-967.43000000000006</v>
      </c>
      <c r="M82" s="138">
        <f t="shared" si="10"/>
        <v>-467.43000000000006</v>
      </c>
      <c r="N82" s="138">
        <f t="shared" si="10"/>
        <v>-467.43000000000006</v>
      </c>
      <c r="O82" s="138">
        <f t="shared" si="10"/>
        <v>1124</v>
      </c>
    </row>
    <row r="83" spans="2:106" x14ac:dyDescent="0.3">
      <c r="C83" s="1"/>
      <c r="D83" s="24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2:106" x14ac:dyDescent="0.3">
      <c r="B84" s="6">
        <v>805</v>
      </c>
      <c r="C84" s="8" t="s">
        <v>110</v>
      </c>
      <c r="D84" s="24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2:106" x14ac:dyDescent="0.3">
      <c r="B85" s="1">
        <v>4800</v>
      </c>
      <c r="C85" s="1" t="s">
        <v>110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2:106" x14ac:dyDescent="0.3">
      <c r="B86" s="1">
        <v>4807</v>
      </c>
      <c r="C86" s="1" t="s">
        <v>111</v>
      </c>
      <c r="D86" s="20">
        <v>0</v>
      </c>
      <c r="E86" s="20">
        <v>0</v>
      </c>
      <c r="F86" s="20">
        <v>16.5</v>
      </c>
      <c r="G86" s="20">
        <v>16.5</v>
      </c>
      <c r="H86" s="20">
        <v>16.5</v>
      </c>
      <c r="I86" s="20">
        <v>16.5</v>
      </c>
      <c r="J86" s="20">
        <v>16.5</v>
      </c>
      <c r="K86" s="20">
        <v>16.5</v>
      </c>
      <c r="L86" s="20">
        <v>16.5</v>
      </c>
      <c r="M86" s="20">
        <v>16.5</v>
      </c>
      <c r="N86" s="20">
        <v>16.5</v>
      </c>
      <c r="O86" s="20">
        <v>16.5</v>
      </c>
    </row>
    <row r="87" spans="2:106" x14ac:dyDescent="0.3">
      <c r="B87" s="1">
        <v>4808</v>
      </c>
      <c r="C87" s="1" t="s">
        <v>113</v>
      </c>
      <c r="D87" s="20">
        <v>0</v>
      </c>
      <c r="E87" s="20">
        <v>1500</v>
      </c>
      <c r="F87" s="20">
        <v>5500</v>
      </c>
      <c r="G87" s="20">
        <v>5500</v>
      </c>
      <c r="H87" s="20">
        <v>5500</v>
      </c>
      <c r="I87" s="20">
        <v>5500</v>
      </c>
      <c r="J87" s="20">
        <v>8500</v>
      </c>
      <c r="K87" s="20">
        <v>10000</v>
      </c>
      <c r="L87" s="20">
        <v>14600</v>
      </c>
      <c r="M87" s="20">
        <v>24104</v>
      </c>
      <c r="N87" s="20">
        <v>26904</v>
      </c>
      <c r="O87" s="243">
        <v>32138</v>
      </c>
    </row>
    <row r="88" spans="2:106" x14ac:dyDescent="0.3">
      <c r="B88" s="1"/>
      <c r="C88" s="1"/>
      <c r="D88" s="24"/>
      <c r="E88" s="22"/>
      <c r="F88" s="25"/>
      <c r="G88" s="22"/>
      <c r="H88" s="22"/>
      <c r="I88" s="22"/>
      <c r="J88" s="22"/>
      <c r="K88" s="22"/>
      <c r="L88" s="22"/>
      <c r="M88" s="22"/>
      <c r="N88" s="22"/>
      <c r="O88" s="22"/>
    </row>
    <row r="89" spans="2:106" s="2" customFormat="1" x14ac:dyDescent="0.3">
      <c r="B89" s="2" t="s">
        <v>44</v>
      </c>
      <c r="C89" s="3" t="s">
        <v>110</v>
      </c>
      <c r="D89" s="23">
        <f t="shared" ref="D89:O89" si="13">SUM(D85:D87)</f>
        <v>0</v>
      </c>
      <c r="E89" s="23">
        <f t="shared" si="13"/>
        <v>1500</v>
      </c>
      <c r="F89" s="23">
        <f t="shared" si="13"/>
        <v>5516.5</v>
      </c>
      <c r="G89" s="23">
        <f t="shared" si="13"/>
        <v>5516.5</v>
      </c>
      <c r="H89" s="23">
        <f t="shared" si="13"/>
        <v>5516.5</v>
      </c>
      <c r="I89" s="23">
        <f t="shared" si="13"/>
        <v>5516.5</v>
      </c>
      <c r="J89" s="23">
        <f t="shared" si="13"/>
        <v>8516.5</v>
      </c>
      <c r="K89" s="23">
        <f t="shared" si="13"/>
        <v>10016.5</v>
      </c>
      <c r="L89" s="23">
        <f t="shared" si="13"/>
        <v>14616.5</v>
      </c>
      <c r="M89" s="23">
        <f t="shared" si="13"/>
        <v>24120.5</v>
      </c>
      <c r="N89" s="23">
        <f t="shared" si="13"/>
        <v>26920.5</v>
      </c>
      <c r="O89" s="23">
        <f t="shared" si="13"/>
        <v>32154.5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</row>
    <row r="90" spans="2:106" x14ac:dyDescent="0.3">
      <c r="C90" s="1"/>
      <c r="D90" s="27"/>
      <c r="E90" s="28"/>
      <c r="F90" s="29"/>
      <c r="G90" s="22"/>
      <c r="H90" s="22"/>
      <c r="I90" s="22"/>
      <c r="J90" s="22"/>
      <c r="K90" s="22"/>
      <c r="L90" s="22"/>
      <c r="M90" s="22"/>
      <c r="N90" s="22"/>
      <c r="O90" s="22"/>
    </row>
    <row r="91" spans="2:106" x14ac:dyDescent="0.3">
      <c r="C91" t="s">
        <v>114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06" x14ac:dyDescent="0.3">
      <c r="C92" t="s">
        <v>142</v>
      </c>
      <c r="D92" s="22">
        <f t="shared" ref="D92:O92" si="14">+D21</f>
        <v>158713.22</v>
      </c>
      <c r="E92" s="22">
        <f t="shared" si="14"/>
        <v>167485.1</v>
      </c>
      <c r="F92" s="22">
        <f t="shared" si="14"/>
        <v>171821.25999999998</v>
      </c>
      <c r="G92" s="22">
        <f t="shared" si="14"/>
        <v>175888.53999999998</v>
      </c>
      <c r="H92" s="22">
        <f t="shared" si="14"/>
        <v>180338.26</v>
      </c>
      <c r="I92" s="22">
        <f t="shared" si="14"/>
        <v>184507.43</v>
      </c>
      <c r="J92" s="22">
        <f t="shared" si="14"/>
        <v>346290.38</v>
      </c>
      <c r="K92" s="22">
        <f t="shared" si="14"/>
        <v>349751.59</v>
      </c>
      <c r="L92" s="22">
        <f t="shared" si="14"/>
        <v>353044.24000000005</v>
      </c>
      <c r="M92" s="22">
        <f t="shared" si="14"/>
        <v>356159.50000000006</v>
      </c>
      <c r="N92" s="22">
        <f t="shared" si="14"/>
        <v>359902.37</v>
      </c>
      <c r="O92" s="22">
        <f t="shared" si="14"/>
        <v>364741.11</v>
      </c>
    </row>
    <row r="93" spans="2:106" x14ac:dyDescent="0.3">
      <c r="C93" t="s">
        <v>115</v>
      </c>
      <c r="D93" s="22">
        <f t="shared" ref="D93:O93" si="15">+D48+D57+D73+D82+D89</f>
        <v>-3440.63</v>
      </c>
      <c r="E93" s="22">
        <f t="shared" si="15"/>
        <v>12044.05</v>
      </c>
      <c r="F93" s="22">
        <f t="shared" si="15"/>
        <v>26826.309999999998</v>
      </c>
      <c r="G93" s="22">
        <f t="shared" si="15"/>
        <v>36016.300000000003</v>
      </c>
      <c r="H93" s="22">
        <f t="shared" si="15"/>
        <v>51266.35</v>
      </c>
      <c r="I93" s="22">
        <f t="shared" si="15"/>
        <v>61235.65</v>
      </c>
      <c r="J93" s="22">
        <f t="shared" si="15"/>
        <v>79237.989999999991</v>
      </c>
      <c r="K93" s="22">
        <f t="shared" si="15"/>
        <v>95225.8</v>
      </c>
      <c r="L93" s="22">
        <f t="shared" si="15"/>
        <v>115848.85</v>
      </c>
      <c r="M93" s="22">
        <f t="shared" si="15"/>
        <v>156858.91</v>
      </c>
      <c r="N93" s="22">
        <f t="shared" si="15"/>
        <v>173401.83000000002</v>
      </c>
      <c r="O93" s="22">
        <f t="shared" si="15"/>
        <v>189883.22</v>
      </c>
    </row>
    <row r="94" spans="2:106" x14ac:dyDescent="0.3"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06" x14ac:dyDescent="0.3">
      <c r="C95" t="s">
        <v>143</v>
      </c>
      <c r="D95" s="22">
        <f>+D92-D93</f>
        <v>162153.85</v>
      </c>
      <c r="E95" s="22">
        <f t="shared" ref="E95:N95" si="16">+E92-E93</f>
        <v>155441.05000000002</v>
      </c>
      <c r="F95" s="22">
        <f t="shared" si="16"/>
        <v>144994.94999999998</v>
      </c>
      <c r="G95" s="22">
        <f t="shared" si="16"/>
        <v>139872.24</v>
      </c>
      <c r="H95" s="22">
        <f t="shared" si="16"/>
        <v>129071.91</v>
      </c>
      <c r="I95" s="22">
        <f t="shared" si="16"/>
        <v>123271.78</v>
      </c>
      <c r="J95" s="22">
        <f t="shared" si="16"/>
        <v>267052.39</v>
      </c>
      <c r="K95" s="22">
        <f t="shared" si="16"/>
        <v>254525.79000000004</v>
      </c>
      <c r="L95" s="22">
        <f t="shared" si="16"/>
        <v>237195.39000000004</v>
      </c>
      <c r="M95" s="22">
        <f t="shared" si="16"/>
        <v>199300.59000000005</v>
      </c>
      <c r="N95" s="22">
        <f t="shared" si="16"/>
        <v>186500.53999999998</v>
      </c>
      <c r="O95" s="22">
        <f t="shared" ref="O95" si="17">+O92-O93</f>
        <v>174857.88999999998</v>
      </c>
    </row>
    <row r="96" spans="2:106" x14ac:dyDescent="0.3"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2:15" x14ac:dyDescent="0.3">
      <c r="B97" s="15"/>
      <c r="C97" s="15" t="s">
        <v>144</v>
      </c>
      <c r="D97" s="15">
        <v>162154</v>
      </c>
      <c r="E97" s="15">
        <v>155441</v>
      </c>
      <c r="F97" s="15">
        <v>144995</v>
      </c>
      <c r="G97" s="15">
        <v>139872</v>
      </c>
      <c r="H97" s="15">
        <v>129072</v>
      </c>
      <c r="I97" s="15">
        <v>123272</v>
      </c>
      <c r="J97" s="15">
        <v>267052</v>
      </c>
      <c r="K97" s="15">
        <v>254526</v>
      </c>
      <c r="L97" s="15">
        <v>237195</v>
      </c>
      <c r="M97" s="15">
        <v>199301</v>
      </c>
      <c r="N97" s="15">
        <v>186500</v>
      </c>
      <c r="O97" s="15">
        <v>174858</v>
      </c>
    </row>
    <row r="98" spans="2:15" x14ac:dyDescent="0.3">
      <c r="B98" s="15"/>
      <c r="C98" s="15" t="s">
        <v>136</v>
      </c>
      <c r="D98" s="30">
        <f t="shared" ref="D98:O98" si="18">+D95-D97</f>
        <v>-0.14999999999417923</v>
      </c>
      <c r="E98" s="30">
        <f t="shared" si="18"/>
        <v>5.0000000017462298E-2</v>
      </c>
      <c r="F98" s="30">
        <f t="shared" si="18"/>
        <v>-5.0000000017462298E-2</v>
      </c>
      <c r="G98" s="30">
        <f t="shared" si="18"/>
        <v>0.23999999999068677</v>
      </c>
      <c r="H98" s="30">
        <f t="shared" si="18"/>
        <v>-8.999999999650754E-2</v>
      </c>
      <c r="I98" s="30">
        <f t="shared" si="18"/>
        <v>-0.22000000000116415</v>
      </c>
      <c r="J98" s="30">
        <f t="shared" si="18"/>
        <v>0.39000000001396984</v>
      </c>
      <c r="K98" s="30">
        <f t="shared" si="18"/>
        <v>-0.2099999999627471</v>
      </c>
      <c r="L98" s="30">
        <f t="shared" si="18"/>
        <v>0.39000000004307367</v>
      </c>
      <c r="M98" s="30">
        <f t="shared" si="18"/>
        <v>-0.4099999999452848</v>
      </c>
      <c r="N98" s="30">
        <f t="shared" si="18"/>
        <v>0.53999999997904524</v>
      </c>
      <c r="O98" s="30">
        <f t="shared" si="18"/>
        <v>-0.11000000001513399</v>
      </c>
    </row>
    <row r="99" spans="2:15" x14ac:dyDescent="0.3">
      <c r="D99" s="30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3">
      <c r="D100" s="31" t="s">
        <v>145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x14ac:dyDescent="0.3">
      <c r="D101" s="31" t="s">
        <v>146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2:15" x14ac:dyDescent="0.3"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3">
      <c r="C103" t="s">
        <v>147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x14ac:dyDescent="0.3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x14ac:dyDescent="0.3">
      <c r="C105" t="s">
        <v>142</v>
      </c>
      <c r="D105" s="22">
        <f>D92</f>
        <v>158713.22</v>
      </c>
      <c r="E105" s="22">
        <f t="shared" ref="E105:O105" si="19">E92</f>
        <v>167485.1</v>
      </c>
      <c r="F105" s="22">
        <f t="shared" si="19"/>
        <v>171821.25999999998</v>
      </c>
      <c r="G105" s="22">
        <f t="shared" si="19"/>
        <v>175888.53999999998</v>
      </c>
      <c r="H105" s="22">
        <f t="shared" si="19"/>
        <v>180338.26</v>
      </c>
      <c r="I105" s="22">
        <f t="shared" si="19"/>
        <v>184507.43</v>
      </c>
      <c r="J105" s="22">
        <f t="shared" si="19"/>
        <v>346290.38</v>
      </c>
      <c r="K105" s="22">
        <f t="shared" si="19"/>
        <v>349751.59</v>
      </c>
      <c r="L105" s="22">
        <f t="shared" si="19"/>
        <v>353044.24000000005</v>
      </c>
      <c r="M105" s="22">
        <f t="shared" si="19"/>
        <v>356159.50000000006</v>
      </c>
      <c r="N105" s="22">
        <f t="shared" si="19"/>
        <v>359902.37</v>
      </c>
      <c r="O105" s="22">
        <f t="shared" si="19"/>
        <v>364741.11</v>
      </c>
    </row>
    <row r="106" spans="2:15" x14ac:dyDescent="0.3">
      <c r="C106" t="s">
        <v>148</v>
      </c>
      <c r="D106" s="22">
        <f t="shared" ref="D106:O106" si="20">D11</f>
        <v>89022.18</v>
      </c>
      <c r="E106" s="22">
        <f t="shared" si="20"/>
        <v>89022.18</v>
      </c>
      <c r="F106" s="22">
        <f t="shared" si="20"/>
        <v>89022.18</v>
      </c>
      <c r="G106" s="22">
        <f t="shared" si="20"/>
        <v>89022.18</v>
      </c>
      <c r="H106" s="22">
        <f t="shared" si="20"/>
        <v>89022.18</v>
      </c>
      <c r="I106" s="22">
        <f t="shared" si="20"/>
        <v>89022.18</v>
      </c>
      <c r="J106" s="22">
        <f t="shared" si="20"/>
        <v>173294.7</v>
      </c>
      <c r="K106" s="22">
        <f t="shared" si="20"/>
        <v>173294.7</v>
      </c>
      <c r="L106" s="22">
        <f t="shared" si="20"/>
        <v>173294.7</v>
      </c>
      <c r="M106" s="22">
        <f t="shared" si="20"/>
        <v>173294.7</v>
      </c>
      <c r="N106" s="22">
        <f t="shared" si="20"/>
        <v>173294.7</v>
      </c>
      <c r="O106" s="22">
        <f t="shared" si="20"/>
        <v>173294.7</v>
      </c>
    </row>
    <row r="107" spans="2:15" x14ac:dyDescent="0.3">
      <c r="C107" t="s">
        <v>149</v>
      </c>
      <c r="D107" s="22">
        <f>D105-D106</f>
        <v>69691.040000000008</v>
      </c>
      <c r="E107" s="22">
        <f t="shared" ref="E107:O107" si="21">E105-E106</f>
        <v>78462.920000000013</v>
      </c>
      <c r="F107" s="22">
        <f t="shared" si="21"/>
        <v>82799.079999999987</v>
      </c>
      <c r="G107" s="22">
        <f t="shared" si="21"/>
        <v>86866.359999999986</v>
      </c>
      <c r="H107" s="22">
        <f t="shared" si="21"/>
        <v>91316.080000000016</v>
      </c>
      <c r="I107" s="22">
        <f t="shared" si="21"/>
        <v>95485.25</v>
      </c>
      <c r="J107" s="22">
        <f t="shared" si="21"/>
        <v>172995.68</v>
      </c>
      <c r="K107" s="22">
        <f t="shared" si="21"/>
        <v>176456.89</v>
      </c>
      <c r="L107" s="22">
        <f t="shared" si="21"/>
        <v>179749.54000000004</v>
      </c>
      <c r="M107" s="22">
        <f t="shared" si="21"/>
        <v>182864.80000000005</v>
      </c>
      <c r="N107" s="22">
        <f t="shared" si="21"/>
        <v>186607.66999999998</v>
      </c>
      <c r="O107" s="22">
        <f t="shared" si="21"/>
        <v>191446.40999999997</v>
      </c>
    </row>
    <row r="108" spans="2:15" x14ac:dyDescent="0.3"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2:15" x14ac:dyDescent="0.3">
      <c r="C109" t="s">
        <v>115</v>
      </c>
      <c r="D109" s="22">
        <f>D93</f>
        <v>-3440.63</v>
      </c>
      <c r="E109" s="22">
        <f t="shared" ref="E109:O109" si="22">E93</f>
        <v>12044.05</v>
      </c>
      <c r="F109" s="22">
        <f t="shared" si="22"/>
        <v>26826.309999999998</v>
      </c>
      <c r="G109" s="22">
        <f t="shared" si="22"/>
        <v>36016.300000000003</v>
      </c>
      <c r="H109" s="22">
        <f t="shared" si="22"/>
        <v>51266.35</v>
      </c>
      <c r="I109" s="22">
        <f t="shared" si="22"/>
        <v>61235.65</v>
      </c>
      <c r="J109" s="22">
        <f t="shared" si="22"/>
        <v>79237.989999999991</v>
      </c>
      <c r="K109" s="22">
        <f t="shared" si="22"/>
        <v>95225.8</v>
      </c>
      <c r="L109" s="22">
        <f t="shared" si="22"/>
        <v>115848.85</v>
      </c>
      <c r="M109" s="22">
        <f t="shared" si="22"/>
        <v>156858.91</v>
      </c>
      <c r="N109" s="22">
        <f t="shared" si="22"/>
        <v>173401.83000000002</v>
      </c>
      <c r="O109" s="22">
        <f t="shared" si="22"/>
        <v>189883.22</v>
      </c>
    </row>
    <row r="110" spans="2:15" x14ac:dyDescent="0.3">
      <c r="C110" t="s">
        <v>150</v>
      </c>
      <c r="D110" s="22">
        <f>D46+D63+D67+D69+D87</f>
        <v>-3350.66</v>
      </c>
      <c r="E110" s="22">
        <f t="shared" ref="E110:O110" si="23">E46+E63+E67+E69+E87</f>
        <v>-1850.6599999999999</v>
      </c>
      <c r="F110" s="22">
        <f t="shared" si="23"/>
        <v>4584.6900000000005</v>
      </c>
      <c r="G110" s="22">
        <f t="shared" si="23"/>
        <v>4584.6900000000005</v>
      </c>
      <c r="H110" s="22">
        <f t="shared" si="23"/>
        <v>4682.6900000000005</v>
      </c>
      <c r="I110" s="22">
        <f t="shared" si="23"/>
        <v>4682.6900000000005</v>
      </c>
      <c r="J110" s="22">
        <f t="shared" si="23"/>
        <v>7682.6900000000005</v>
      </c>
      <c r="K110" s="22">
        <f t="shared" si="23"/>
        <v>9182.69</v>
      </c>
      <c r="L110" s="22">
        <f t="shared" si="23"/>
        <v>13978.69</v>
      </c>
      <c r="M110" s="22">
        <f t="shared" si="23"/>
        <v>46468.3</v>
      </c>
      <c r="N110" s="22">
        <f t="shared" si="23"/>
        <v>49458.61</v>
      </c>
      <c r="O110" s="22">
        <f t="shared" si="23"/>
        <v>54692.61</v>
      </c>
    </row>
    <row r="111" spans="2:15" x14ac:dyDescent="0.3">
      <c r="C111" t="s">
        <v>151</v>
      </c>
      <c r="D111" s="22">
        <f>D109-D110</f>
        <v>-89.970000000000255</v>
      </c>
      <c r="E111" s="22">
        <f t="shared" ref="E111:O111" si="24">E109-E110</f>
        <v>13894.71</v>
      </c>
      <c r="F111" s="22">
        <f t="shared" si="24"/>
        <v>22241.619999999995</v>
      </c>
      <c r="G111" s="22">
        <f t="shared" si="24"/>
        <v>31431.61</v>
      </c>
      <c r="H111" s="22">
        <f t="shared" si="24"/>
        <v>46583.659999999996</v>
      </c>
      <c r="I111" s="22">
        <f t="shared" si="24"/>
        <v>56552.959999999999</v>
      </c>
      <c r="J111" s="22">
        <f t="shared" si="24"/>
        <v>71555.299999999988</v>
      </c>
      <c r="K111" s="22">
        <f t="shared" si="24"/>
        <v>86043.11</v>
      </c>
      <c r="L111" s="22">
        <f t="shared" si="24"/>
        <v>101870.16</v>
      </c>
      <c r="M111" s="22">
        <f t="shared" si="24"/>
        <v>110390.61</v>
      </c>
      <c r="N111" s="22">
        <f t="shared" si="24"/>
        <v>123943.22000000002</v>
      </c>
      <c r="O111" s="22">
        <f t="shared" si="24"/>
        <v>135190.60999999999</v>
      </c>
    </row>
    <row r="112" spans="2:15" x14ac:dyDescent="0.3"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3:15" x14ac:dyDescent="0.3">
      <c r="C113" t="s">
        <v>152</v>
      </c>
      <c r="D113" s="22">
        <f>D107-D111</f>
        <v>69781.010000000009</v>
      </c>
      <c r="E113" s="22">
        <f t="shared" ref="E113:O113" si="25">E107-E111</f>
        <v>64568.210000000014</v>
      </c>
      <c r="F113" s="22">
        <f t="shared" si="25"/>
        <v>60557.459999999992</v>
      </c>
      <c r="G113" s="22">
        <f t="shared" si="25"/>
        <v>55434.749999999985</v>
      </c>
      <c r="H113" s="22">
        <f t="shared" si="25"/>
        <v>44732.42000000002</v>
      </c>
      <c r="I113" s="22">
        <f t="shared" si="25"/>
        <v>38932.29</v>
      </c>
      <c r="J113" s="22">
        <f t="shared" si="25"/>
        <v>101440.38</v>
      </c>
      <c r="K113" s="22">
        <f t="shared" si="25"/>
        <v>90413.780000000013</v>
      </c>
      <c r="L113" s="22">
        <f t="shared" si="25"/>
        <v>77879.380000000034</v>
      </c>
      <c r="M113" s="22">
        <f t="shared" si="25"/>
        <v>72474.190000000046</v>
      </c>
      <c r="N113" s="22">
        <f t="shared" si="25"/>
        <v>62664.449999999968</v>
      </c>
      <c r="O113" s="22">
        <f t="shared" si="25"/>
        <v>56255.799999999988</v>
      </c>
    </row>
    <row r="114" spans="3:15" x14ac:dyDescent="0.3">
      <c r="C114" t="s">
        <v>153</v>
      </c>
      <c r="D114" s="22">
        <f>D106-D110</f>
        <v>92372.84</v>
      </c>
      <c r="E114" s="22">
        <f t="shared" ref="E114:O114" si="26">E106-E110</f>
        <v>90872.84</v>
      </c>
      <c r="F114" s="22">
        <f t="shared" si="26"/>
        <v>84437.489999999991</v>
      </c>
      <c r="G114" s="22">
        <f t="shared" si="26"/>
        <v>84437.489999999991</v>
      </c>
      <c r="H114" s="22">
        <f t="shared" si="26"/>
        <v>84339.489999999991</v>
      </c>
      <c r="I114" s="22">
        <f t="shared" si="26"/>
        <v>84339.489999999991</v>
      </c>
      <c r="J114" s="22">
        <f t="shared" si="26"/>
        <v>165612.01</v>
      </c>
      <c r="K114" s="22">
        <f t="shared" si="26"/>
        <v>164112.01</v>
      </c>
      <c r="L114" s="22">
        <f t="shared" si="26"/>
        <v>159316.01</v>
      </c>
      <c r="M114" s="22">
        <f t="shared" si="26"/>
        <v>126826.40000000001</v>
      </c>
      <c r="N114" s="22">
        <f t="shared" si="26"/>
        <v>123836.09000000001</v>
      </c>
      <c r="O114" s="22">
        <f t="shared" si="26"/>
        <v>118602.09000000001</v>
      </c>
    </row>
    <row r="115" spans="3:15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3:15" x14ac:dyDescent="0.3"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3:15" x14ac:dyDescent="0.3"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3:15" x14ac:dyDescent="0.3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3:15" x14ac:dyDescent="0.3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3:15" x14ac:dyDescent="0.3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</sheetData>
  <phoneticPr fontId="6" type="noConversion"/>
  <pageMargins left="0.75000000000000011" right="0.75000000000000011" top="1" bottom="1" header="0.5" footer="0.5"/>
  <pageSetup paperSize="9" scale="64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880685-723A-4301-894C-DB869A08D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83E43-265F-487D-B811-C96A5C6ADC07}">
  <ds:schemaRefs>
    <ds:schemaRef ds:uri="http://schemas.microsoft.com/office/2006/metadata/properties"/>
    <ds:schemaRef ds:uri="http://schemas.microsoft.com/office/infopath/2007/PartnerControls"/>
    <ds:schemaRef ds:uri="e0ea50aa-9a19-4cb4-ba41-57597350199e"/>
    <ds:schemaRef ds:uri="13ddb142-86c1-463f-9a12-a992385bda94"/>
  </ds:schemaRefs>
</ds:datastoreItem>
</file>

<file path=customXml/itemProps3.xml><?xml version="1.0" encoding="utf-8"?>
<ds:datastoreItem xmlns:ds="http://schemas.openxmlformats.org/officeDocument/2006/customXml" ds:itemID="{7691A12D-3A30-4251-91B9-0837D398F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</dc:creator>
  <cp:keywords/>
  <dc:description/>
  <cp:lastModifiedBy>Danielle Davis</cp:lastModifiedBy>
  <cp:revision/>
  <dcterms:created xsi:type="dcterms:W3CDTF">2018-07-31T15:53:58Z</dcterms:created>
  <dcterms:modified xsi:type="dcterms:W3CDTF">2025-05-02T13:07:54Z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