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SMPC\Bodies\Structure\"/>
    </mc:Choice>
  </mc:AlternateContent>
  <xr:revisionPtr revIDLastSave="0" documentId="13_ncr:1_{8458BDCD-5206-4318-BCDC-AB2DB930B5DC}" xr6:coauthVersionLast="47" xr6:coauthVersionMax="47" xr10:uidLastSave="{00000000-0000-0000-0000-000000000000}"/>
  <bookViews>
    <workbookView xWindow="-120" yWindow="-120" windowWidth="29040" windowHeight="15720" xr2:uid="{CC31B701-17DB-4316-8D3C-F32F3486D8D6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N75" i="1"/>
  <c r="M75" i="1"/>
  <c r="N74" i="1"/>
  <c r="M74" i="1"/>
  <c r="N73" i="1"/>
  <c r="M73" i="1"/>
  <c r="N72" i="1"/>
  <c r="M72" i="1"/>
  <c r="N70" i="1"/>
  <c r="M70" i="1"/>
  <c r="N69" i="1"/>
  <c r="M69" i="1"/>
  <c r="N68" i="1"/>
  <c r="M68" i="1"/>
  <c r="N66" i="1"/>
  <c r="M66" i="1"/>
  <c r="N65" i="1"/>
  <c r="M65" i="1"/>
  <c r="N64" i="1"/>
  <c r="M64" i="1"/>
  <c r="N62" i="1"/>
  <c r="M62" i="1"/>
  <c r="N61" i="1"/>
  <c r="M61" i="1"/>
  <c r="N60" i="1"/>
  <c r="M60" i="1"/>
  <c r="N59" i="1"/>
  <c r="M59" i="1"/>
  <c r="N57" i="1"/>
  <c r="M57" i="1"/>
  <c r="N56" i="1"/>
  <c r="M56" i="1"/>
  <c r="N55" i="1"/>
  <c r="M55" i="1"/>
  <c r="N53" i="1"/>
  <c r="M53" i="1"/>
  <c r="N52" i="1"/>
  <c r="M52" i="1"/>
  <c r="N51" i="1"/>
  <c r="M51" i="1"/>
  <c r="N49" i="1"/>
  <c r="M49" i="1"/>
  <c r="N48" i="1"/>
  <c r="M48" i="1"/>
  <c r="N47" i="1"/>
  <c r="M47" i="1"/>
  <c r="N46" i="1"/>
  <c r="M46" i="1"/>
  <c r="N44" i="1"/>
  <c r="M44" i="1"/>
  <c r="N43" i="1"/>
  <c r="M43" i="1"/>
  <c r="N42" i="1"/>
  <c r="M42" i="1"/>
  <c r="N40" i="1"/>
  <c r="M40" i="1"/>
  <c r="N39" i="1"/>
  <c r="M39" i="1"/>
  <c r="N38" i="1"/>
  <c r="M38" i="1"/>
  <c r="N36" i="1"/>
  <c r="M36" i="1"/>
  <c r="N35" i="1"/>
  <c r="M35" i="1"/>
  <c r="N34" i="1"/>
  <c r="M34" i="1"/>
  <c r="N33" i="1"/>
  <c r="M33" i="1"/>
  <c r="N31" i="1"/>
  <c r="M31" i="1"/>
  <c r="N30" i="1"/>
  <c r="M30" i="1"/>
  <c r="N29" i="1"/>
  <c r="M29" i="1"/>
  <c r="N27" i="1"/>
  <c r="M27" i="1"/>
  <c r="M26" i="1"/>
  <c r="N26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7" i="1"/>
  <c r="L26" i="1"/>
  <c r="P19" i="1"/>
  <c r="P16" i="1"/>
  <c r="P15" i="1"/>
  <c r="P14" i="1"/>
  <c r="Q16" i="1"/>
  <c r="Q15" i="1"/>
  <c r="Q14" i="1"/>
  <c r="Q13" i="1"/>
  <c r="L28" i="1"/>
  <c r="J14" i="1"/>
  <c r="B14" i="1"/>
  <c r="J12" i="1"/>
  <c r="B12" i="1"/>
  <c r="J11" i="1"/>
  <c r="B11" i="1"/>
  <c r="J10" i="1"/>
  <c r="B10" i="1"/>
  <c r="J9" i="1"/>
  <c r="B9" i="1"/>
  <c r="J8" i="1"/>
  <c r="B8" i="1"/>
  <c r="J7" i="1"/>
  <c r="B7" i="1"/>
  <c r="J6" i="1"/>
  <c r="B6" i="1"/>
  <c r="J13" i="1"/>
  <c r="B13" i="1"/>
  <c r="C23" i="1"/>
  <c r="K92" i="1" a="1"/>
  <c r="K92" i="1" s="1"/>
  <c r="K91" i="1" a="1"/>
  <c r="K91" i="1" s="1"/>
  <c r="K90" i="1" a="1"/>
  <c r="K90" i="1" s="1"/>
  <c r="K86" i="1" a="1"/>
  <c r="K86" i="1" s="1"/>
  <c r="K85" i="1" a="1"/>
  <c r="K85" i="1" s="1"/>
  <c r="K84" i="1" a="1"/>
  <c r="K84" i="1" s="1"/>
  <c r="K82" i="1" a="1"/>
  <c r="K82" i="1" s="1"/>
  <c r="K81" i="1" a="1"/>
  <c r="K81" i="1" s="1"/>
  <c r="K80" i="1" a="1"/>
  <c r="K80" i="1" s="1"/>
  <c r="K79" i="1" a="1"/>
  <c r="K79" i="1" s="1"/>
  <c r="K78" i="1" a="1"/>
  <c r="K78" i="1" s="1"/>
  <c r="K77" i="1" a="1"/>
  <c r="K77" i="1" s="1"/>
  <c r="K76" i="1" a="1"/>
  <c r="K76" i="1" s="1"/>
  <c r="K75" i="1" a="1"/>
  <c r="K75" i="1" s="1"/>
  <c r="K71" i="1" a="1"/>
  <c r="K71" i="1" s="1"/>
  <c r="K70" i="1" a="1"/>
  <c r="K70" i="1" s="1"/>
  <c r="K69" i="1" a="1"/>
  <c r="K69" i="1" s="1"/>
  <c r="K68" i="1" a="1"/>
  <c r="K68" i="1" s="1"/>
  <c r="K67" i="1" a="1"/>
  <c r="K67" i="1" s="1"/>
  <c r="K65" i="1" a="1"/>
  <c r="K65" i="1" s="1"/>
  <c r="K64" i="1" a="1"/>
  <c r="K64" i="1" s="1"/>
  <c r="K61" i="1" a="1"/>
  <c r="K61" i="1" s="1"/>
  <c r="K60" i="1" a="1"/>
  <c r="K60" i="1" s="1"/>
  <c r="K59" i="1" a="1"/>
  <c r="K59" i="1" s="1"/>
  <c r="K58" i="1" a="1"/>
  <c r="K58" i="1" s="1"/>
  <c r="K57" i="1" a="1"/>
  <c r="K57" i="1" s="1"/>
  <c r="K55" i="1" a="1"/>
  <c r="K55" i="1" s="1"/>
  <c r="K54" i="1" a="1"/>
  <c r="K54" i="1" s="1"/>
  <c r="K52" i="1" a="1"/>
  <c r="K52" i="1" s="1"/>
  <c r="K51" i="1" a="1"/>
  <c r="K51" i="1" s="1"/>
  <c r="K50" i="1" a="1"/>
  <c r="K50" i="1" s="1"/>
  <c r="K49" i="1" a="1"/>
  <c r="K49" i="1" s="1"/>
  <c r="K46" i="1" a="1"/>
  <c r="K46" i="1" s="1"/>
  <c r="K45" i="1" a="1"/>
  <c r="K45" i="1" s="1"/>
  <c r="K43" i="1" a="1"/>
  <c r="K43" i="1" s="1"/>
  <c r="K41" i="1" a="1"/>
  <c r="K41" i="1" s="1"/>
  <c r="K40" i="1" a="1"/>
  <c r="K40" i="1" s="1"/>
  <c r="K39" i="1" a="1"/>
  <c r="K39" i="1" s="1"/>
  <c r="K38" i="1" a="1"/>
  <c r="K38" i="1" s="1"/>
  <c r="K36" i="1" a="1"/>
  <c r="K36" i="1" s="1"/>
  <c r="K35" i="1" a="1"/>
  <c r="K35" i="1" s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 s="1"/>
  <c r="J76" i="1"/>
  <c r="J75" i="1"/>
  <c r="J74" i="1"/>
  <c r="J73" i="1"/>
  <c r="J72" i="1"/>
  <c r="J71" i="1"/>
  <c r="J70" i="1"/>
  <c r="J69" i="1"/>
  <c r="I69" i="1" s="1"/>
  <c r="J68" i="1"/>
  <c r="J67" i="1"/>
  <c r="I67" i="1" s="1"/>
  <c r="J66" i="1"/>
  <c r="I66" i="1" s="1"/>
  <c r="J65" i="1"/>
  <c r="J64" i="1"/>
  <c r="J63" i="1"/>
  <c r="I63" i="1" s="1"/>
  <c r="J62" i="1"/>
  <c r="J61" i="1"/>
  <c r="I61" i="1" s="1"/>
  <c r="J60" i="1"/>
  <c r="I60" i="1" s="1"/>
  <c r="J59" i="1"/>
  <c r="J58" i="1"/>
  <c r="J57" i="1"/>
  <c r="J56" i="1"/>
  <c r="J55" i="1"/>
  <c r="J54" i="1"/>
  <c r="J53" i="1"/>
  <c r="I53" i="1" s="1"/>
  <c r="J52" i="1"/>
  <c r="J51" i="1"/>
  <c r="J50" i="1"/>
  <c r="I50" i="1" s="1"/>
  <c r="J49" i="1"/>
  <c r="J48" i="1"/>
  <c r="J47" i="1"/>
  <c r="I47" i="1" s="1"/>
  <c r="J46" i="1"/>
  <c r="J45" i="1"/>
  <c r="J44" i="1"/>
  <c r="J43" i="1"/>
  <c r="J42" i="1"/>
  <c r="J41" i="1"/>
  <c r="I41" i="1" s="1"/>
  <c r="J40" i="1"/>
  <c r="J39" i="1"/>
  <c r="J38" i="1"/>
  <c r="J37" i="1"/>
  <c r="J36" i="1"/>
  <c r="J35" i="1"/>
  <c r="J34" i="1"/>
  <c r="J33" i="1"/>
  <c r="J32" i="1"/>
  <c r="I32" i="1" s="1"/>
  <c r="J31" i="1"/>
  <c r="J30" i="1"/>
  <c r="J29" i="1"/>
  <c r="I29" i="1" s="1"/>
  <c r="J28" i="1"/>
  <c r="J27" i="1"/>
  <c r="J26" i="1"/>
  <c r="I26" i="1" s="1"/>
  <c r="I76" i="1"/>
  <c r="I75" i="1"/>
  <c r="I74" i="1"/>
  <c r="I73" i="1"/>
  <c r="I72" i="1"/>
  <c r="I71" i="1"/>
  <c r="I70" i="1"/>
  <c r="I68" i="1"/>
  <c r="I65" i="1"/>
  <c r="I64" i="1"/>
  <c r="I62" i="1"/>
  <c r="I59" i="1"/>
  <c r="I58" i="1"/>
  <c r="I57" i="1"/>
  <c r="I56" i="1"/>
  <c r="I55" i="1"/>
  <c r="I54" i="1"/>
  <c r="I52" i="1"/>
  <c r="I51" i="1"/>
  <c r="I49" i="1"/>
  <c r="I48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1" i="1"/>
  <c r="I30" i="1"/>
  <c r="I28" i="1"/>
  <c r="I27" i="1"/>
  <c r="J25" i="1"/>
  <c r="I25" i="1"/>
  <c r="J79" i="1"/>
  <c r="I79" i="1"/>
  <c r="J78" i="1"/>
  <c r="I78" i="1"/>
  <c r="J80" i="1"/>
  <c r="I80" i="1"/>
  <c r="J77" i="1"/>
  <c r="I77" i="1"/>
  <c r="M28" i="1" l="1"/>
  <c r="M32" i="1"/>
  <c r="N32" i="1"/>
  <c r="M37" i="1"/>
  <c r="N28" i="1"/>
  <c r="P13" i="1"/>
  <c r="O13" i="1"/>
  <c r="G23" i="1"/>
  <c r="H23" i="1"/>
  <c r="D23" i="1"/>
  <c r="O14" i="1" s="1"/>
  <c r="P9" i="1"/>
  <c r="O9" i="1"/>
  <c r="F23" i="1"/>
  <c r="O16" i="1" s="1"/>
  <c r="E23" i="1"/>
  <c r="O15" i="1" s="1"/>
  <c r="J16" i="1"/>
  <c r="J15" i="1"/>
  <c r="A26" i="1"/>
  <c r="B25" i="1"/>
  <c r="B16" i="1"/>
  <c r="B15" i="1"/>
  <c r="A17" i="1"/>
  <c r="B17" i="1" s="1"/>
  <c r="B18" i="1"/>
  <c r="J18" i="1"/>
  <c r="I18" i="1" s="1"/>
  <c r="J17" i="1"/>
  <c r="I17" i="1"/>
  <c r="M41" i="1" l="1"/>
  <c r="N37" i="1"/>
  <c r="A27" i="1"/>
  <c r="O17" i="1"/>
  <c r="O18" i="1"/>
  <c r="Q9" i="1"/>
  <c r="B26" i="1"/>
  <c r="B27" i="1"/>
  <c r="M45" i="1" l="1"/>
  <c r="N41" i="1"/>
  <c r="A28" i="1"/>
  <c r="O19" i="1"/>
  <c r="N45" i="1" l="1"/>
  <c r="M50" i="1"/>
  <c r="M54" i="1" s="1"/>
  <c r="N50" i="1"/>
  <c r="N54" i="1" s="1"/>
  <c r="A29" i="1"/>
  <c r="B28" i="1"/>
  <c r="Q19" i="1"/>
  <c r="N58" i="1" l="1"/>
  <c r="M58" i="1"/>
  <c r="M63" i="1" s="1"/>
  <c r="M67" i="1" s="1"/>
  <c r="M71" i="1" s="1"/>
  <c r="M76" i="1" s="1"/>
  <c r="A30" i="1"/>
  <c r="B29" i="1"/>
  <c r="N63" i="1" l="1"/>
  <c r="N67" i="1" s="1"/>
  <c r="N71" i="1" s="1"/>
  <c r="N76" i="1" s="1"/>
  <c r="M25" i="1"/>
  <c r="A31" i="1"/>
  <c r="B30" i="1"/>
  <c r="N25" i="1" l="1"/>
  <c r="A32" i="1"/>
  <c r="B31" i="1"/>
  <c r="B32" i="1"/>
  <c r="A33" i="1" l="1"/>
  <c r="B33" i="1"/>
  <c r="A34" i="1" l="1"/>
  <c r="B34" i="1"/>
  <c r="A35" i="1" l="1"/>
  <c r="B35" i="1"/>
  <c r="A36" i="1" l="1"/>
  <c r="B36" i="1"/>
  <c r="A37" i="1" l="1"/>
  <c r="A38" i="1"/>
  <c r="B37" i="1"/>
  <c r="A39" i="1" l="1"/>
  <c r="B38" i="1"/>
  <c r="A40" i="1" l="1"/>
  <c r="B39" i="1"/>
  <c r="A41" i="1" l="1"/>
  <c r="B40" i="1"/>
  <c r="A42" i="1" l="1"/>
  <c r="K42" i="1" s="1" a="1"/>
  <c r="K42" i="1" s="1"/>
  <c r="B41" i="1"/>
  <c r="A43" i="1" l="1"/>
  <c r="B42" i="1"/>
  <c r="A44" i="1" l="1"/>
  <c r="K44" i="1" s="1" a="1"/>
  <c r="K44" i="1" s="1"/>
  <c r="B43" i="1"/>
  <c r="A45" i="1" l="1"/>
  <c r="B44" i="1"/>
  <c r="B45" i="1" l="1"/>
  <c r="A46" i="1"/>
  <c r="A47" i="1" l="1"/>
  <c r="K47" i="1" s="1" a="1"/>
  <c r="K47" i="1" s="1"/>
  <c r="B46" i="1"/>
  <c r="A48" i="1" l="1"/>
  <c r="K48" i="1" s="1" a="1"/>
  <c r="K48" i="1" s="1"/>
  <c r="B47" i="1"/>
  <c r="A49" i="1" l="1"/>
  <c r="B48" i="1"/>
  <c r="A50" i="1" l="1"/>
  <c r="B49" i="1"/>
  <c r="A51" i="1" l="1"/>
  <c r="B50" i="1"/>
  <c r="A52" i="1" l="1"/>
  <c r="B51" i="1"/>
  <c r="A53" i="1" l="1"/>
  <c r="K53" i="1" s="1" a="1"/>
  <c r="K53" i="1" s="1"/>
  <c r="B52" i="1"/>
  <c r="A54" i="1" l="1"/>
  <c r="B53" i="1"/>
  <c r="A55" i="1" l="1"/>
  <c r="B54" i="1"/>
  <c r="B55" i="1" l="1"/>
  <c r="A56" i="1"/>
  <c r="K56" i="1" s="1" a="1"/>
  <c r="K56" i="1" s="1"/>
  <c r="A57" i="1" l="1"/>
  <c r="A58" i="1" s="1"/>
  <c r="B56" i="1"/>
  <c r="B57" i="1" l="1"/>
  <c r="A59" i="1" l="1"/>
  <c r="B58" i="1"/>
  <c r="A60" i="1" l="1"/>
  <c r="B59" i="1"/>
  <c r="A61" i="1" l="1"/>
  <c r="B60" i="1"/>
  <c r="A62" i="1" l="1"/>
  <c r="K62" i="1" s="1" a="1"/>
  <c r="K62" i="1" s="1"/>
  <c r="B61" i="1"/>
  <c r="A63" i="1" l="1"/>
  <c r="K63" i="1" s="1" a="1"/>
  <c r="K63" i="1" s="1"/>
  <c r="B62" i="1"/>
  <c r="A64" i="1" l="1"/>
  <c r="B63" i="1"/>
  <c r="A65" i="1" l="1"/>
  <c r="B64" i="1"/>
  <c r="B65" i="1" l="1"/>
  <c r="A66" i="1"/>
  <c r="K66" i="1" s="1" a="1"/>
  <c r="K66" i="1" s="1"/>
  <c r="A67" i="1" l="1"/>
  <c r="B66" i="1"/>
  <c r="A68" i="1" l="1"/>
  <c r="B67" i="1"/>
  <c r="A69" i="1" l="1"/>
  <c r="B68" i="1"/>
  <c r="A70" i="1" l="1"/>
  <c r="B69" i="1"/>
  <c r="B70" i="1" l="1"/>
  <c r="A71" i="1"/>
  <c r="A72" i="1" l="1"/>
  <c r="K72" i="1" s="1" a="1"/>
  <c r="K72" i="1" s="1"/>
  <c r="B71" i="1"/>
  <c r="A73" i="1" l="1"/>
  <c r="K73" i="1" s="1" a="1"/>
  <c r="K73" i="1" s="1"/>
  <c r="B72" i="1"/>
  <c r="A74" i="1" l="1"/>
  <c r="K74" i="1" s="1" a="1"/>
  <c r="K74" i="1" s="1"/>
  <c r="B73" i="1"/>
  <c r="A75" i="1" l="1"/>
  <c r="B74" i="1"/>
  <c r="B75" i="1" l="1"/>
  <c r="A76" i="1"/>
  <c r="B76" i="1" l="1"/>
  <c r="A80" i="1"/>
  <c r="B80" i="1" l="1"/>
  <c r="A81" i="1"/>
  <c r="B81" i="1" l="1"/>
  <c r="A82" i="1"/>
  <c r="A83" i="1" l="1"/>
  <c r="K83" i="1" s="1" a="1"/>
  <c r="K83" i="1" s="1"/>
  <c r="B82" i="1"/>
  <c r="A84" i="1" l="1"/>
  <c r="B83" i="1"/>
  <c r="A85" i="1" l="1"/>
  <c r="B84" i="1"/>
  <c r="A86" i="1" l="1"/>
  <c r="B85" i="1"/>
  <c r="A87" i="1" l="1"/>
  <c r="K87" i="1" s="1" a="1"/>
  <c r="K87" i="1" s="1"/>
  <c r="B86" i="1"/>
  <c r="A88" i="1" l="1"/>
  <c r="K88" i="1" s="1" a="1"/>
  <c r="K88" i="1" s="1"/>
  <c r="B87" i="1"/>
  <c r="A89" i="1" l="1"/>
  <c r="K89" i="1" s="1" a="1"/>
  <c r="K89" i="1" s="1"/>
  <c r="B88" i="1"/>
  <c r="A90" i="1" l="1"/>
  <c r="B89" i="1"/>
  <c r="A91" i="1" l="1"/>
  <c r="B91" i="1"/>
  <c r="A92" i="1"/>
  <c r="B92" i="1" s="1"/>
  <c r="B9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<sst xmlns="http://schemas.openxmlformats.org/spreadsheetml/2006/main" count="112" uniqueCount="33">
  <si>
    <t>Full</t>
  </si>
  <si>
    <t>F&amp;GP</t>
  </si>
  <si>
    <t>Facilities</t>
  </si>
  <si>
    <t>Community</t>
  </si>
  <si>
    <t>Planning</t>
  </si>
  <si>
    <t/>
  </si>
  <si>
    <t>Meetings during 2025/26</t>
  </si>
  <si>
    <t>(VE80)</t>
  </si>
  <si>
    <t>2026/27</t>
  </si>
  <si>
    <t>Planning &amp; Highways</t>
  </si>
  <si>
    <t>2025/26 (Full [Annual Meeting] and Planning originally on 08/05/2025 both moved to a week later to accommodate VE80)</t>
  </si>
  <si>
    <t>Scheduled meetings days per year</t>
  </si>
  <si>
    <t>Meetings in 24/25</t>
  </si>
  <si>
    <t xml:space="preserve">Double meetings </t>
  </si>
  <si>
    <t xml:space="preserve">  (Planning followed by Full)</t>
  </si>
  <si>
    <t>Proposed for 25/26</t>
  </si>
  <si>
    <t>Fairground &amp; Cemetery</t>
  </si>
  <si>
    <t>Roads, Footpaths and Commons</t>
  </si>
  <si>
    <t>2024/25 (meetings per existing calendar - Planning and Full currently scheduled on 08/05/2025 in new municipal year)</t>
  </si>
  <si>
    <t>19:30 (or after Planning &amp; Highways)</t>
  </si>
  <si>
    <t>Full (Annual)</t>
  </si>
  <si>
    <t>Highways</t>
  </si>
  <si>
    <t>Meeting days</t>
  </si>
  <si>
    <t>Planning &amp; Highways (Planning only)</t>
  </si>
  <si>
    <t>Full or Annual</t>
  </si>
  <si>
    <t>Planning &amp; Highways (Both)</t>
  </si>
  <si>
    <t>Weeks since last meeting of Community / Facilities / Planning &amp; Highways (Both)</t>
  </si>
  <si>
    <t>Avoids meetings in August or December/first week in January except for Planning &amp; Highways (Planning only) x 2, Planning &amp; Highways (Both) x 1  and F&amp;GP x 1</t>
  </si>
  <si>
    <t>Full (Approval of Accounts)</t>
  </si>
  <si>
    <t>Meetings</t>
  </si>
  <si>
    <t xml:space="preserve"> (/ Meeting Days per month)</t>
  </si>
  <si>
    <t>Month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</si>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</sst>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7030A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0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/>
    <xf numFmtId="14" fontId="1" fillId="0" borderId="1" xfId="0" applyNumberFormat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 wrapText="1"/>
    </xf>
    <xf numFmtId="164" fontId="0" fillId="3" borderId="0" xfId="0" applyNumberFormat="1" applyFill="1"/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1" fillId="4" borderId="5" xfId="0" applyFont="1" applyFill="1" applyBorder="1" applyAlignment="1">
      <alignment horizontal="right"/>
    </xf>
    <xf numFmtId="0" fontId="0" fillId="4" borderId="4" xfId="0" applyFill="1" applyBorder="1" applyAlignment="1">
      <alignment horizontal="center"/>
    </xf>
    <xf numFmtId="14" fontId="0" fillId="3" borderId="0" xfId="0" applyNumberFormat="1" applyFill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1" fillId="0" borderId="0" xfId="0" quotePrefix="1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17C2-6E34-4298-9893-E489F261F426}">
  <dimension ref="A2:R183"/>
  <sheetViews>
    <sheetView tabSelected="1" workbookViewId="0">
      <selection activeCell="J24" sqref="J24"/>
    </sheetView>
  </sheetViews>
  <sheetFormatPr defaultRowHeight="15" x14ac:dyDescent="0.25"/>
  <cols>
    <col min="1" max="1" width="11.7109375" style="4" customWidth="1"/>
    <col min="2" max="2" width="11.5703125" customWidth="1"/>
    <col min="3" max="7" width="11.7109375" style="6" customWidth="1"/>
    <col min="8" max="8" width="11.7109375" style="7" customWidth="1"/>
    <col min="9" max="9" width="44.42578125" style="9" customWidth="1"/>
    <col min="10" max="10" width="34.140625" bestFit="1" customWidth="1"/>
    <col min="12" max="12" width="11.140625" style="6" customWidth="1"/>
    <col min="13" max="13" width="9.28515625" style="6" customWidth="1"/>
    <col min="14" max="14" width="6.140625" customWidth="1"/>
  </cols>
  <sheetData>
    <row r="2" spans="1:18" x14ac:dyDescent="0.25">
      <c r="A2" s="4" t="s">
        <v>22</v>
      </c>
      <c r="C2" s="5" t="s">
        <v>0</v>
      </c>
      <c r="D2" s="5" t="s">
        <v>1</v>
      </c>
      <c r="E2" s="5" t="s">
        <v>3</v>
      </c>
      <c r="F2" s="5" t="s">
        <v>2</v>
      </c>
      <c r="G2" s="32" t="s">
        <v>9</v>
      </c>
      <c r="H2" s="32"/>
      <c r="I2" s="8">
        <v>0.78125</v>
      </c>
      <c r="J2" s="3" t="s">
        <v>19</v>
      </c>
      <c r="M2" s="5" t="s">
        <v>12</v>
      </c>
      <c r="N2" s="3"/>
      <c r="P2" s="3" t="s">
        <v>13</v>
      </c>
    </row>
    <row r="3" spans="1:18" x14ac:dyDescent="0.25">
      <c r="G3" s="7" t="s">
        <v>21</v>
      </c>
      <c r="H3" s="7" t="s">
        <v>4</v>
      </c>
    </row>
    <row r="4" spans="1:18" x14ac:dyDescent="0.25">
      <c r="A4" s="10"/>
      <c r="H4" s="6"/>
      <c r="I4" s="6"/>
      <c r="J4" s="6"/>
      <c r="M4" s="6" t="s">
        <v>0</v>
      </c>
      <c r="N4" s="9"/>
      <c r="O4">
        <v>10</v>
      </c>
      <c r="P4">
        <v>10</v>
      </c>
      <c r="Q4" t="s">
        <v>14</v>
      </c>
    </row>
    <row r="5" spans="1:18" x14ac:dyDescent="0.25">
      <c r="A5" s="10" t="s">
        <v>18</v>
      </c>
      <c r="H5" s="6"/>
      <c r="J5" s="2"/>
      <c r="M5" s="6" t="s">
        <v>1</v>
      </c>
      <c r="N5" s="9"/>
      <c r="O5">
        <v>8</v>
      </c>
    </row>
    <row r="6" spans="1:18" x14ac:dyDescent="0.25">
      <c r="A6" s="14">
        <v>45701</v>
      </c>
      <c r="B6" s="15" t="str">
        <f t="shared" ref="B6:B12" si="0">TEXT(A6,"dddd")</f>
        <v>Thursday</v>
      </c>
      <c r="C6" s="16"/>
      <c r="D6" s="16"/>
      <c r="E6" s="16"/>
      <c r="F6" s="16"/>
      <c r="G6" s="16"/>
      <c r="H6" s="19" t="s">
        <v>4</v>
      </c>
      <c r="I6" s="17"/>
      <c r="J6" s="18" t="str">
        <f t="shared" ref="J6:J12" si="1">IF(G6&lt;&gt;"","Planning &amp; Highways",IF(AND(H6&lt;&gt;"",C6="",D6="",F6="",E6=""),"Planning",C6&amp;D6&amp;F6&amp;E6))</f>
        <v>Planning</v>
      </c>
      <c r="M6" s="6" t="s">
        <v>16</v>
      </c>
      <c r="N6" s="9"/>
      <c r="O6">
        <v>3</v>
      </c>
    </row>
    <row r="7" spans="1:18" x14ac:dyDescent="0.25">
      <c r="A7" s="14">
        <v>45708</v>
      </c>
      <c r="B7" s="15" t="str">
        <f t="shared" si="0"/>
        <v>Thursday</v>
      </c>
      <c r="C7" s="16"/>
      <c r="D7" s="16"/>
      <c r="E7" s="16"/>
      <c r="F7" s="16"/>
      <c r="G7" s="16"/>
      <c r="H7" s="16"/>
      <c r="I7" s="17"/>
      <c r="J7" s="18" t="str">
        <f t="shared" si="1"/>
        <v/>
      </c>
      <c r="M7" s="6" t="s">
        <v>17</v>
      </c>
      <c r="N7" s="9"/>
      <c r="O7">
        <v>3</v>
      </c>
    </row>
    <row r="8" spans="1:18" x14ac:dyDescent="0.25">
      <c r="A8" s="14">
        <v>45715</v>
      </c>
      <c r="B8" s="15" t="str">
        <f t="shared" si="0"/>
        <v>Thursday</v>
      </c>
      <c r="C8" s="16"/>
      <c r="D8" s="16"/>
      <c r="E8" s="16"/>
      <c r="F8" s="16"/>
      <c r="G8" s="16"/>
      <c r="H8" s="19" t="s">
        <v>4</v>
      </c>
      <c r="I8" s="17"/>
      <c r="J8" s="18" t="str">
        <f t="shared" si="1"/>
        <v>Planning</v>
      </c>
      <c r="M8" s="6" t="s">
        <v>4</v>
      </c>
      <c r="N8" s="9"/>
      <c r="O8">
        <v>23</v>
      </c>
    </row>
    <row r="9" spans="1:18" x14ac:dyDescent="0.25">
      <c r="A9" s="14">
        <v>45722</v>
      </c>
      <c r="B9" s="15" t="str">
        <f t="shared" si="0"/>
        <v>Thursday</v>
      </c>
      <c r="C9" s="16"/>
      <c r="D9" s="16" t="s">
        <v>1</v>
      </c>
      <c r="E9" s="16"/>
      <c r="F9" s="16"/>
      <c r="G9" s="16"/>
      <c r="H9" s="16"/>
      <c r="I9" s="17"/>
      <c r="J9" s="18" t="str">
        <f t="shared" si="1"/>
        <v>F&amp;GP</v>
      </c>
      <c r="O9">
        <f>SUM(O4:O8)</f>
        <v>47</v>
      </c>
      <c r="P9">
        <f>SUM(P4:P8)</f>
        <v>10</v>
      </c>
      <c r="Q9">
        <f>O9-P9</f>
        <v>37</v>
      </c>
      <c r="R9" t="s">
        <v>11</v>
      </c>
    </row>
    <row r="10" spans="1:18" x14ac:dyDescent="0.25">
      <c r="A10" s="14">
        <v>45729</v>
      </c>
      <c r="B10" s="15" t="str">
        <f t="shared" si="0"/>
        <v>Thursday</v>
      </c>
      <c r="C10" s="16" t="s">
        <v>0</v>
      </c>
      <c r="D10" s="16" t="s">
        <v>5</v>
      </c>
      <c r="E10" s="16" t="s">
        <v>5</v>
      </c>
      <c r="F10" s="16" t="s">
        <v>5</v>
      </c>
      <c r="G10" s="16"/>
      <c r="H10" s="19" t="s">
        <v>4</v>
      </c>
      <c r="I10" s="17"/>
      <c r="J10" s="18" t="str">
        <f t="shared" si="1"/>
        <v>Full</v>
      </c>
    </row>
    <row r="11" spans="1:18" x14ac:dyDescent="0.25">
      <c r="A11" s="14">
        <v>45736</v>
      </c>
      <c r="B11" s="15" t="str">
        <f t="shared" si="0"/>
        <v>Thursday</v>
      </c>
      <c r="C11" s="16"/>
      <c r="D11" s="16"/>
      <c r="E11" s="16"/>
      <c r="F11" s="16"/>
      <c r="G11" s="16"/>
      <c r="H11" s="16"/>
      <c r="I11" s="17"/>
      <c r="J11" s="18" t="str">
        <f t="shared" si="1"/>
        <v/>
      </c>
      <c r="M11" s="5" t="s">
        <v>15</v>
      </c>
      <c r="N11" s="3"/>
    </row>
    <row r="12" spans="1:18" x14ac:dyDescent="0.25">
      <c r="A12" s="14">
        <v>45743</v>
      </c>
      <c r="B12" s="15" t="str">
        <f t="shared" si="0"/>
        <v>Thursday</v>
      </c>
      <c r="C12" s="16"/>
      <c r="D12" s="16"/>
      <c r="E12" s="16"/>
      <c r="F12" s="16"/>
      <c r="G12" s="16"/>
      <c r="H12" s="19" t="s">
        <v>4</v>
      </c>
      <c r="I12" s="17"/>
      <c r="J12" s="18" t="str">
        <f t="shared" si="1"/>
        <v>Planning</v>
      </c>
    </row>
    <row r="13" spans="1:18" x14ac:dyDescent="0.25">
      <c r="A13" s="14">
        <v>45750</v>
      </c>
      <c r="B13" s="15" t="str">
        <f t="shared" ref="B13:B14" si="2">TEXT(A13,"dddd")</f>
        <v>Thursday</v>
      </c>
      <c r="C13" s="16"/>
      <c r="D13" s="16" t="s">
        <v>1</v>
      </c>
      <c r="E13" s="16"/>
      <c r="F13" s="16"/>
      <c r="G13" s="16"/>
      <c r="H13" s="16"/>
      <c r="I13" s="17"/>
      <c r="J13" s="18" t="str">
        <f t="shared" ref="J13:J14" si="3">IF(G13&lt;&gt;"","Planning &amp; Highways",IF(AND(H13&lt;&gt;"",C13="",D13="",F13="",E13=""),"Planning",C13&amp;D13&amp;F13&amp;E13))</f>
        <v>F&amp;GP</v>
      </c>
      <c r="N13" s="9" t="s">
        <v>24</v>
      </c>
      <c r="O13">
        <f>C23</f>
        <v>6</v>
      </c>
      <c r="P13">
        <f>COUNTIFS($I$25:$I$76,"Planning &amp; Highways (Planning only), followed by ",$J$25:$J$76,"Full")+COUNTIFS($I$25:$I$76,"Planning &amp; Highways (Planning only), followed by ",$J$25:$J$76,"Full (Annual)")+COUNTIFS($I$25:$I$76,"Planning &amp; Highways (Planning only), followed by ",$J$25:$J$76,"Full (Approval of Accounts)")</f>
        <v>2</v>
      </c>
      <c r="Q13" t="str">
        <f>"  (Planning &amp; Highways followed by "&amp;N13&amp;")"</f>
        <v xml:space="preserve">  (Planning &amp; Highways followed by Full or Annual)</v>
      </c>
    </row>
    <row r="14" spans="1:18" x14ac:dyDescent="0.25">
      <c r="A14" s="14">
        <v>45757</v>
      </c>
      <c r="B14" s="15" t="str">
        <f t="shared" si="2"/>
        <v>Thursday</v>
      </c>
      <c r="C14" s="16" t="s">
        <v>0</v>
      </c>
      <c r="D14" s="16"/>
      <c r="E14" s="16"/>
      <c r="F14" s="16"/>
      <c r="G14" s="16"/>
      <c r="H14" s="16" t="s">
        <v>4</v>
      </c>
      <c r="I14" s="17"/>
      <c r="J14" s="18" t="str">
        <f t="shared" si="3"/>
        <v>Full</v>
      </c>
      <c r="N14" s="9" t="s">
        <v>1</v>
      </c>
      <c r="O14">
        <f>D23</f>
        <v>7</v>
      </c>
      <c r="P14">
        <f>COUNTIFS($I$25:$I$76,"Planning &amp; Highways (Planning only), followed by ",$J$25:$J$76,N14)</f>
        <v>4</v>
      </c>
      <c r="Q14" t="str">
        <f>"  (Planning &amp; Highways followed by "&amp;N14&amp;")"</f>
        <v xml:space="preserve">  (Planning &amp; Highways followed by F&amp;GP)</v>
      </c>
    </row>
    <row r="15" spans="1:18" x14ac:dyDescent="0.25">
      <c r="A15" s="14">
        <v>45399</v>
      </c>
      <c r="B15" s="15" t="str">
        <f t="shared" ref="B15:B16" si="4">TEXT(A15,"dddd")</f>
        <v>Wednesday</v>
      </c>
      <c r="C15" s="16"/>
      <c r="D15" s="16"/>
      <c r="E15" s="16"/>
      <c r="F15" s="16"/>
      <c r="G15" s="16"/>
      <c r="H15" s="16"/>
      <c r="I15" s="17"/>
      <c r="J15" s="18" t="str">
        <f t="shared" ref="J15:J16" si="5">IF(G15&lt;&gt;"","Planning &amp; Highways",IF(AND(H15&lt;&gt;"",C15="",D15="",F15="",E15=""),"Planning",C15&amp;D15&amp;F15&amp;E15))</f>
        <v/>
      </c>
      <c r="N15" s="9" t="s">
        <v>3</v>
      </c>
      <c r="O15">
        <f>E23</f>
        <v>4</v>
      </c>
      <c r="P15">
        <f>COUNTIFS($I$25:$I$76,"Planning &amp; Highways (Planning only), followed by ",$J$25:$J$76,N15)</f>
        <v>1</v>
      </c>
      <c r="Q15" t="str">
        <f>"  (Planning &amp; Highways followed by "&amp;N15&amp;")"</f>
        <v xml:space="preserve">  (Planning &amp; Highways followed by Community)</v>
      </c>
    </row>
    <row r="16" spans="1:18" x14ac:dyDescent="0.25">
      <c r="A16" s="14">
        <v>45771</v>
      </c>
      <c r="B16" s="15" t="str">
        <f t="shared" si="4"/>
        <v>Thursday</v>
      </c>
      <c r="C16" s="16"/>
      <c r="D16" s="16"/>
      <c r="E16" s="16"/>
      <c r="F16" s="16"/>
      <c r="G16" s="16"/>
      <c r="H16" s="16" t="s">
        <v>4</v>
      </c>
      <c r="I16" s="17"/>
      <c r="J16" s="18" t="str">
        <f t="shared" si="5"/>
        <v>Planning</v>
      </c>
      <c r="N16" s="9" t="s">
        <v>2</v>
      </c>
      <c r="O16">
        <f>F23</f>
        <v>4</v>
      </c>
      <c r="P16">
        <f>COUNTIFS($I$25:$I$76,"Planning &amp; Highways (Planning only), followed by ",$J$25:$J$76,N16)</f>
        <v>2</v>
      </c>
      <c r="Q16" t="str">
        <f>"  (Planning &amp; Highways followed by "&amp;N16&amp;")"</f>
        <v xml:space="preserve">  (Planning &amp; Highways followed by Facilities)</v>
      </c>
    </row>
    <row r="17" spans="1:18" x14ac:dyDescent="0.25">
      <c r="A17" s="14">
        <f>A18-7</f>
        <v>45778</v>
      </c>
      <c r="B17" s="15" t="str">
        <f>TEXT(A17,"dddd")</f>
        <v>Thursday</v>
      </c>
      <c r="C17" s="16"/>
      <c r="D17" s="16" t="s">
        <v>1</v>
      </c>
      <c r="E17" s="16" t="s">
        <v>5</v>
      </c>
      <c r="F17" s="16"/>
      <c r="G17" s="16"/>
      <c r="H17" s="19"/>
      <c r="I17" s="17" t="str">
        <f>IF(OR(G17="Highways",AND(C17="",D17="",F17="",E17="")),"",IF(H17="","",IF(AND(H17="Planning",J17&lt;&gt;""),"Planning, followed by ","")))</f>
        <v/>
      </c>
      <c r="J17" s="18" t="str">
        <f>IF(G17&lt;&gt;"","Planning &amp; Highways",IF(AND(H17&lt;&gt;"",C17="",D17="",F17="",E17=""),"Planning",C17&amp;D17&amp;F17&amp;E17))</f>
        <v>F&amp;GP</v>
      </c>
      <c r="N17" s="9" t="s">
        <v>25</v>
      </c>
      <c r="O17">
        <f>G23</f>
        <v>4</v>
      </c>
    </row>
    <row r="18" spans="1:18" x14ac:dyDescent="0.25">
      <c r="A18" s="14">
        <v>45785</v>
      </c>
      <c r="B18" s="15" t="str">
        <f>TEXT(A18,"dddd")</f>
        <v>Thursday</v>
      </c>
      <c r="C18" s="16" t="s">
        <v>0</v>
      </c>
      <c r="D18" s="16" t="s">
        <v>5</v>
      </c>
      <c r="E18" s="16" t="s">
        <v>5</v>
      </c>
      <c r="F18" s="16" t="s">
        <v>5</v>
      </c>
      <c r="G18" s="16"/>
      <c r="H18" s="19" t="s">
        <v>4</v>
      </c>
      <c r="I18" s="17" t="str">
        <f t="shared" ref="I18" si="6">IF(OR(G18="Highways",AND(C18="",D18="",F18="",E18="")),"",IF(H18="","",IF(AND(H18="Planning",J18&lt;&gt;""),"Planning, followed by ","")))</f>
        <v xml:space="preserve">Planning, followed by </v>
      </c>
      <c r="J18" s="18" t="str">
        <f t="shared" ref="J18" si="7">IF(G18&lt;&gt;"","Planning &amp; Highways",IF(AND(H18&lt;&gt;"",C18="",D18="",F18="",E18=""),"Planning",C18&amp;D18&amp;F18&amp;E18))</f>
        <v>Full</v>
      </c>
      <c r="N18" s="9" t="s">
        <v>23</v>
      </c>
      <c r="O18">
        <f>H23-G23</f>
        <v>13</v>
      </c>
    </row>
    <row r="19" spans="1:18" x14ac:dyDescent="0.25">
      <c r="B19" s="1"/>
      <c r="O19">
        <f>SUM(O13:O18)</f>
        <v>38</v>
      </c>
      <c r="P19">
        <f>SUM(P13:P18)</f>
        <v>9</v>
      </c>
      <c r="Q19">
        <f>O19-P19</f>
        <v>29</v>
      </c>
      <c r="R19" t="s">
        <v>11</v>
      </c>
    </row>
    <row r="20" spans="1:18" x14ac:dyDescent="0.25">
      <c r="A20" s="10" t="s">
        <v>10</v>
      </c>
      <c r="B20" s="1"/>
    </row>
    <row r="21" spans="1:18" x14ac:dyDescent="0.25">
      <c r="A21" s="10" t="s">
        <v>27</v>
      </c>
      <c r="B21" s="1"/>
      <c r="I21" s="21"/>
    </row>
    <row r="22" spans="1:18" ht="15.75" thickBot="1" x14ac:dyDescent="0.3">
      <c r="B22" s="1"/>
    </row>
    <row r="23" spans="1:18" ht="15.75" thickBot="1" x14ac:dyDescent="0.3">
      <c r="A23" s="11" t="s">
        <v>6</v>
      </c>
      <c r="B23" s="12"/>
      <c r="C23" s="13">
        <f>COUNTIF(C24:C77,C2)+COUNTIF(C24:C77,"Full (Annual)")+COUNTIF(C24:C77,"Full (Approval of Accounts)")</f>
        <v>6</v>
      </c>
      <c r="D23" s="13">
        <f>COUNTIF(D24:D77,D2)</f>
        <v>7</v>
      </c>
      <c r="E23" s="13">
        <f>COUNTIF(E24:E77,E2)</f>
        <v>4</v>
      </c>
      <c r="F23" s="13">
        <f>COUNTIF(F24:F77,F2)</f>
        <v>4</v>
      </c>
      <c r="G23" s="13">
        <f>COUNTIF(G24:G77,G3)</f>
        <v>4</v>
      </c>
      <c r="H23" s="13">
        <f>COUNTIF(H24:H77,H3)</f>
        <v>17</v>
      </c>
      <c r="I23" s="22">
        <f>COUNTIF(I24:I77,"Planning &amp; Highways*")</f>
        <v>9</v>
      </c>
      <c r="J23" s="22">
        <f>51-COUNTBLANK(J25:J76)</f>
        <v>29</v>
      </c>
    </row>
    <row r="24" spans="1:18" ht="15.75" thickBot="1" x14ac:dyDescent="0.3">
      <c r="B24" s="1"/>
      <c r="I24" s="23"/>
      <c r="J24" s="24"/>
      <c r="K24" s="25" t="s">
        <v>26</v>
      </c>
      <c r="L24" s="5" t="s">
        <v>31</v>
      </c>
      <c r="M24" s="5" t="s">
        <v>29</v>
      </c>
      <c r="N24" s="31" t="s">
        <v>30</v>
      </c>
    </row>
    <row r="25" spans="1:18" x14ac:dyDescent="0.25">
      <c r="A25" s="4">
        <v>45785</v>
      </c>
      <c r="B25" s="1" t="str">
        <f>TEXT(A25,"dddd")</f>
        <v>Thursday</v>
      </c>
      <c r="C25" s="28" t="s">
        <v>7</v>
      </c>
      <c r="D25" s="2"/>
      <c r="E25" s="2"/>
      <c r="F25" s="2"/>
      <c r="G25" s="2"/>
      <c r="H25" s="29"/>
      <c r="I25" s="2" t="str">
        <f>IF(OR(G25="Highways",AND(C25="",D25="",F25="",E25="")),"",IF(H25="","",IF(AND(H25="Planning",J25&lt;&gt;""),"Planning &amp; Highways (Planning only), followed by ","")))</f>
        <v/>
      </c>
      <c r="J25" s="2" t="str">
        <f>IF(G25&lt;&gt;"","Planning &amp; Highways (both)",IF(AND(H25&lt;&gt;"",C25="",D25="",F25="",E25=""),"Planning &amp; Highways (Planning only)",C25&amp;D25&amp;F25&amp;E25))</f>
        <v>(VE80)</v>
      </c>
      <c r="K25" s="26"/>
      <c r="L25" s="5" t="s">
        <v>32</v>
      </c>
      <c r="M25" s="6">
        <f>SUM(M26:M76)</f>
        <v>38</v>
      </c>
      <c r="N25" s="6">
        <f>SUM(N26:N76)</f>
        <v>29</v>
      </c>
    </row>
    <row r="26" spans="1:18" x14ac:dyDescent="0.25">
      <c r="A26" s="4">
        <f>A18+7</f>
        <v>45792</v>
      </c>
      <c r="B26" s="1" t="str">
        <f>TEXT(A26,"dddd")</f>
        <v>Thursday</v>
      </c>
      <c r="C26" s="2" t="s">
        <v>20</v>
      </c>
      <c r="D26" s="2"/>
      <c r="E26" s="2"/>
      <c r="F26" s="2"/>
      <c r="G26" s="2"/>
      <c r="H26" s="29" t="s">
        <v>4</v>
      </c>
      <c r="I26" s="2" t="str">
        <f>IF(OR(G26="Highways",AND(C26="",D26="",F26="",E26="")),"",IF(H26="","",IF(AND(H26="Planning",J26&lt;&gt;""),"Planning &amp; Highways (Planning only), followed by ","")))</f>
        <v xml:space="preserve">Planning &amp; Highways (Planning only), followed by </v>
      </c>
      <c r="J26" s="2" t="str">
        <f>IF(G26&lt;&gt;"","Planning &amp; Highways (Both)",IF(AND(H26&lt;&gt;"",C26="",D26="",F26="",E26=""),"Planning &amp; Highways (Planning only)",C26&amp;D26&amp;F26&amp;E26))</f>
        <v>Full (Annual)</v>
      </c>
      <c r="K26" s="26"/>
      <c r="L26" s="6" t="str">
        <f t="shared" ref="L26:L27" si="8">IF(MONTH(A26)&lt;&gt;MONTH(A27),TEXT(A26,"mmmm"),"")</f>
        <v/>
      </c>
      <c r="M26" s="6" t="str">
        <f>IF(MONTH(A26)&lt;&gt;MONTH(A27),COUNTIF(C$26:F26,"&lt;&gt;")+COUNTIF(H$26:H26,"&lt;&gt;")-SUM(M25:M$26),"")</f>
        <v/>
      </c>
      <c r="N26" s="6" t="str">
        <f>IF(MONTH(A26)&lt;&gt;MONTH(A27),COUNTIF(J$26:J26,"&lt;&gt;")-COUNTBLANK(J$26:J26)-SUM(N25:N$26),"")</f>
        <v/>
      </c>
    </row>
    <row r="27" spans="1:18" x14ac:dyDescent="0.25">
      <c r="A27" s="4">
        <f t="shared" ref="A27:A75" si="9">A26+7</f>
        <v>45799</v>
      </c>
      <c r="B27" s="1" t="str">
        <f t="shared" ref="B27:B81" si="10">TEXT(A27,"dddd")</f>
        <v>Thursday</v>
      </c>
      <c r="C27" s="2"/>
      <c r="D27" s="2"/>
      <c r="E27" s="2"/>
      <c r="F27" s="2"/>
      <c r="G27" s="2"/>
      <c r="H27" s="29"/>
      <c r="I27" s="2" t="str">
        <f t="shared" ref="I27:I76" si="11">IF(OR(G27="Highways",AND(C27="",D27="",F27="",E27="")),"",IF(H27="","",IF(AND(H27="Planning",J27&lt;&gt;""),"Planning &amp; Highways (Planning only), followed by ","")))</f>
        <v/>
      </c>
      <c r="J27" s="2" t="str">
        <f t="shared" ref="J27:J76" si="12">IF(G27&lt;&gt;"","Planning &amp; Highways (Both)",IF(AND(H27&lt;&gt;"",C27="",D27="",F27="",E27=""),"Planning &amp; Highways (Planning only)",C27&amp;D27&amp;F27&amp;E27))</f>
        <v/>
      </c>
      <c r="K27" s="26"/>
      <c r="L27" s="6" t="str">
        <f t="shared" si="8"/>
        <v/>
      </c>
      <c r="M27" s="6" t="str">
        <f>IF(MONTH(A27)&lt;&gt;MONTH(A28),COUNTIF(C$26:F27,"&lt;&gt;")+COUNTIF(H$26:H27,"&lt;&gt;")-SUM(M26:M$26),"")</f>
        <v/>
      </c>
      <c r="N27" s="6" t="str">
        <f>IF(MONTH(A27)&lt;&gt;MONTH(A28),COUNTIF(J$26:J27,"&lt;&gt;")-COUNTBLANK(J$26:J27)-SUM(N26:N$26),"")</f>
        <v/>
      </c>
    </row>
    <row r="28" spans="1:18" x14ac:dyDescent="0.25">
      <c r="A28" s="4">
        <f t="shared" si="9"/>
        <v>45806</v>
      </c>
      <c r="B28" s="1" t="str">
        <f t="shared" si="10"/>
        <v>Thursday</v>
      </c>
      <c r="C28" s="2"/>
      <c r="D28" s="2"/>
      <c r="E28" s="2"/>
      <c r="F28" s="2" t="s">
        <v>2</v>
      </c>
      <c r="G28" s="2"/>
      <c r="H28" s="29"/>
      <c r="I28" s="2" t="str">
        <f t="shared" si="11"/>
        <v/>
      </c>
      <c r="J28" s="2" t="str">
        <f t="shared" si="12"/>
        <v>Facilities</v>
      </c>
      <c r="K28" s="26"/>
      <c r="L28" s="6" t="str">
        <f t="shared" ref="L28" si="13">IF(MONTH(A28)&lt;&gt;MONTH(A29),TEXT(A28,"mmmm"),"")</f>
        <v>May</v>
      </c>
      <c r="M28" s="6">
        <f>IF(MONTH(A28)&lt;&gt;MONTH(A29),COUNTIF(C$26:F28,"&lt;&gt;")+COUNTIF(H$26:H28,"&lt;&gt;")-SUM(M$26:M27),"")</f>
        <v>3</v>
      </c>
      <c r="N28" s="6">
        <f>IF(MONTH(A28)&lt;&gt;MONTH(A29),COUNTIF(J$26:J28,"&lt;&gt;")-COUNTBLANK(J$26:J28)-SUM(N$26:N27),"")</f>
        <v>2</v>
      </c>
    </row>
    <row r="29" spans="1:18" x14ac:dyDescent="0.25">
      <c r="A29" s="4">
        <f t="shared" si="9"/>
        <v>45813</v>
      </c>
      <c r="B29" s="1" t="str">
        <f t="shared" si="10"/>
        <v>Thursday</v>
      </c>
      <c r="C29" s="2"/>
      <c r="D29" s="2" t="s">
        <v>1</v>
      </c>
      <c r="E29" s="2"/>
      <c r="F29" s="2"/>
      <c r="G29" s="2"/>
      <c r="H29" s="29" t="s">
        <v>4</v>
      </c>
      <c r="I29" s="2" t="str">
        <f t="shared" si="11"/>
        <v xml:space="preserve">Planning &amp; Highways (Planning only), followed by </v>
      </c>
      <c r="J29" s="2" t="str">
        <f t="shared" si="12"/>
        <v>F&amp;GP</v>
      </c>
      <c r="K29" s="26"/>
      <c r="L29" s="6" t="str">
        <f t="shared" ref="L29:L76" si="14">IF(MONTH(A29)&lt;&gt;MONTH(A30),TEXT(A29,"mmmm"),"")</f>
        <v/>
      </c>
      <c r="M29" s="6" t="str">
        <f>IF(MONTH(A29)&lt;&gt;MONTH(A30),COUNTIF(C$26:F29,"&lt;&gt;")+COUNTIF(H$26:H29,"&lt;&gt;")-SUM(M$26:M28),"")</f>
        <v/>
      </c>
      <c r="N29" s="6" t="str">
        <f>IF(MONTH(A29)&lt;&gt;MONTH(A30),COUNTIF(J$26:J29,"&lt;&gt;")-COUNTBLANK(J$26:J29)-SUM(N$26:N28),"")</f>
        <v/>
      </c>
    </row>
    <row r="30" spans="1:18" x14ac:dyDescent="0.25">
      <c r="A30" s="4">
        <f t="shared" si="9"/>
        <v>45820</v>
      </c>
      <c r="B30" s="1" t="str">
        <f t="shared" si="10"/>
        <v>Thursday</v>
      </c>
      <c r="C30" s="2"/>
      <c r="D30" s="2"/>
      <c r="E30" s="2"/>
      <c r="F30" s="2"/>
      <c r="G30" s="2"/>
      <c r="H30" s="29"/>
      <c r="I30" s="2" t="str">
        <f t="shared" si="11"/>
        <v/>
      </c>
      <c r="J30" s="2" t="str">
        <f t="shared" si="12"/>
        <v/>
      </c>
      <c r="K30" s="26"/>
      <c r="L30" s="6" t="str">
        <f t="shared" si="14"/>
        <v/>
      </c>
      <c r="M30" s="6" t="str">
        <f>IF(MONTH(A30)&lt;&gt;MONTH(A31),COUNTIF(C$26:F30,"&lt;&gt;")+COUNTIF(H$26:H30,"&lt;&gt;")-SUM(M$26:M29),"")</f>
        <v/>
      </c>
      <c r="N30" s="6" t="str">
        <f>IF(MONTH(A30)&lt;&gt;MONTH(A31),COUNTIF(J$26:J30,"&lt;&gt;")-COUNTBLANK(J$26:J30)-SUM(N$26:N29),"")</f>
        <v/>
      </c>
    </row>
    <row r="31" spans="1:18" x14ac:dyDescent="0.25">
      <c r="A31" s="4">
        <f t="shared" si="9"/>
        <v>45827</v>
      </c>
      <c r="B31" s="1" t="str">
        <f t="shared" si="10"/>
        <v>Thursday</v>
      </c>
      <c r="C31" s="2" t="s">
        <v>28</v>
      </c>
      <c r="D31" s="2"/>
      <c r="E31" s="2"/>
      <c r="F31" s="2"/>
      <c r="G31" s="2"/>
      <c r="H31" s="29"/>
      <c r="I31" s="2" t="str">
        <f t="shared" si="11"/>
        <v/>
      </c>
      <c r="J31" s="2" t="str">
        <f t="shared" si="12"/>
        <v>Full (Approval of Accounts)</v>
      </c>
      <c r="K31" s="26"/>
      <c r="L31" s="6" t="str">
        <f t="shared" si="14"/>
        <v/>
      </c>
      <c r="M31" s="6" t="str">
        <f>IF(MONTH(A31)&lt;&gt;MONTH(A32),COUNTIF(C$26:F31,"&lt;&gt;")+COUNTIF(H$26:H31,"&lt;&gt;")-SUM(M$26:M30),"")</f>
        <v/>
      </c>
      <c r="N31" s="6" t="str">
        <f>IF(MONTH(A31)&lt;&gt;MONTH(A32),COUNTIF(J$26:J31,"&lt;&gt;")-COUNTBLANK(J$26:J31)-SUM(N$26:N30),"")</f>
        <v/>
      </c>
    </row>
    <row r="32" spans="1:18" x14ac:dyDescent="0.25">
      <c r="A32" s="4">
        <f t="shared" si="9"/>
        <v>45834</v>
      </c>
      <c r="B32" s="1" t="str">
        <f t="shared" si="10"/>
        <v>Thursday</v>
      </c>
      <c r="C32" s="2"/>
      <c r="D32" s="2"/>
      <c r="E32" s="2"/>
      <c r="F32" s="2"/>
      <c r="G32" s="2" t="s">
        <v>21</v>
      </c>
      <c r="H32" s="29" t="s">
        <v>4</v>
      </c>
      <c r="I32" s="2" t="str">
        <f t="shared" si="11"/>
        <v/>
      </c>
      <c r="J32" s="2" t="str">
        <f t="shared" si="12"/>
        <v>Planning &amp; Highways (Both)</v>
      </c>
      <c r="K32" s="26"/>
      <c r="L32" s="6" t="str">
        <f t="shared" si="14"/>
        <v>June</v>
      </c>
      <c r="M32" s="6">
        <f>IF(MONTH(A32)&lt;&gt;MONTH(A33),COUNTIF(C$26:F32,"&lt;&gt;")+COUNTIF(H$26:H32,"&lt;&gt;")-SUM(M$26:M31),"")</f>
        <v>4</v>
      </c>
      <c r="N32" s="6">
        <f>IF(MONTH(A32)&lt;&gt;MONTH(A33),COUNTIF(J$26:J32,"&lt;&gt;")-COUNTBLANK(J$26:J32)-SUM(N$26:N31),"")</f>
        <v>3</v>
      </c>
    </row>
    <row r="33" spans="1:14" x14ac:dyDescent="0.25">
      <c r="A33" s="4">
        <f t="shared" si="9"/>
        <v>45841</v>
      </c>
      <c r="B33" s="1" t="str">
        <f t="shared" si="10"/>
        <v>Thursday</v>
      </c>
      <c r="C33" s="2"/>
      <c r="D33" s="2"/>
      <c r="E33" s="2" t="s">
        <v>3</v>
      </c>
      <c r="F33" s="2"/>
      <c r="G33" s="2"/>
      <c r="H33" s="29"/>
      <c r="I33" s="2" t="str">
        <f t="shared" si="11"/>
        <v/>
      </c>
      <c r="J33" s="2" t="str">
        <f t="shared" si="12"/>
        <v>Community</v>
      </c>
      <c r="K33" s="26"/>
      <c r="L33" s="6" t="str">
        <f t="shared" si="14"/>
        <v/>
      </c>
      <c r="M33" s="6" t="str">
        <f>IF(MONTH(A33)&lt;&gt;MONTH(A34),COUNTIF(C$26:F33,"&lt;&gt;")+COUNTIF(H$26:H33,"&lt;&gt;")-SUM(M$26:M32),"")</f>
        <v/>
      </c>
      <c r="N33" s="6" t="str">
        <f>IF(MONTH(A33)&lt;&gt;MONTH(A34),COUNTIF(J$26:J33,"&lt;&gt;")-COUNTBLANK(J$26:J33)-SUM(N$26:N32),"")</f>
        <v/>
      </c>
    </row>
    <row r="34" spans="1:14" x14ac:dyDescent="0.25">
      <c r="A34" s="4">
        <f t="shared" si="9"/>
        <v>45848</v>
      </c>
      <c r="B34" s="1" t="str">
        <f t="shared" si="10"/>
        <v>Thursday</v>
      </c>
      <c r="C34" s="2"/>
      <c r="D34" s="2"/>
      <c r="E34" s="2"/>
      <c r="F34" s="2"/>
      <c r="G34" s="2"/>
      <c r="H34" s="29"/>
      <c r="I34" s="2" t="str">
        <f t="shared" si="11"/>
        <v/>
      </c>
      <c r="J34" s="2" t="str">
        <f t="shared" si="12"/>
        <v/>
      </c>
      <c r="K34" s="26"/>
      <c r="L34" s="6" t="str">
        <f t="shared" si="14"/>
        <v/>
      </c>
      <c r="M34" s="6" t="str">
        <f>IF(MONTH(A34)&lt;&gt;MONTH(A35),COUNTIF(C$26:F34,"&lt;&gt;")+COUNTIF(H$26:H34,"&lt;&gt;")-SUM(M$26:M33),"")</f>
        <v/>
      </c>
      <c r="N34" s="6" t="str">
        <f>IF(MONTH(A34)&lt;&gt;MONTH(A35),COUNTIF(J$26:J34,"&lt;&gt;")-COUNTBLANK(J$26:J34)-SUM(N$26:N33),"")</f>
        <v/>
      </c>
    </row>
    <row r="35" spans="1:14" x14ac:dyDescent="0.25">
      <c r="A35" s="4">
        <f t="shared" si="9"/>
        <v>45855</v>
      </c>
      <c r="B35" s="1" t="str">
        <f t="shared" si="10"/>
        <v>Thursday</v>
      </c>
      <c r="C35" s="2"/>
      <c r="D35" s="2"/>
      <c r="E35" s="2"/>
      <c r="F35" s="2"/>
      <c r="G35" s="2"/>
      <c r="H35" s="29" t="s">
        <v>4</v>
      </c>
      <c r="I35" s="2" t="str">
        <f t="shared" si="11"/>
        <v/>
      </c>
      <c r="J35" s="2" t="str">
        <f t="shared" si="12"/>
        <v>Planning &amp; Highways (Planning only)</v>
      </c>
      <c r="K35" s="26" t="str" cm="1">
        <f t="array" ref="K35">IF(E35&lt;&gt;"",($A35-(_xlfn.XLOOKUP(TRUE,E$24:E34&lt;&gt;"",$A$24:$A34,,,-1)))/7,IF(F35&lt;&gt;"",($A35-(_xlfn.XLOOKUP(TRUE,F$24:F34&lt;&gt;"",$A$24:$A34,,,-1)))/7,IF(G35&lt;&gt;"",($A35-(_xlfn.XLOOKUP(TRUE,G$24:G34&lt;&gt;"",$A$24:$A34,,,-1)))/7,"")))</f>
        <v/>
      </c>
      <c r="L35" s="6" t="str">
        <f t="shared" si="14"/>
        <v/>
      </c>
      <c r="M35" s="6" t="str">
        <f>IF(MONTH(A35)&lt;&gt;MONTH(A36),COUNTIF(C$26:F35,"&lt;&gt;")+COUNTIF(H$26:H35,"&lt;&gt;")-SUM(M$26:M34),"")</f>
        <v/>
      </c>
      <c r="N35" s="6" t="str">
        <f>IF(MONTH(A35)&lt;&gt;MONTH(A36),COUNTIF(J$26:J35,"&lt;&gt;")-COUNTBLANK(J$26:J35)-SUM(N$26:N34),"")</f>
        <v/>
      </c>
    </row>
    <row r="36" spans="1:14" x14ac:dyDescent="0.25">
      <c r="A36" s="4">
        <f t="shared" si="9"/>
        <v>45862</v>
      </c>
      <c r="B36" s="1" t="str">
        <f t="shared" si="10"/>
        <v>Thursday</v>
      </c>
      <c r="C36" s="2"/>
      <c r="D36" s="2"/>
      <c r="E36" s="2"/>
      <c r="F36" s="2"/>
      <c r="G36" s="2"/>
      <c r="H36" s="29"/>
      <c r="I36" s="2" t="str">
        <f t="shared" si="11"/>
        <v/>
      </c>
      <c r="J36" s="2" t="str">
        <f t="shared" si="12"/>
        <v/>
      </c>
      <c r="K36" s="26" t="str" cm="1">
        <f t="array" ref="K36">IF(E36&lt;&gt;"",($A36-(_xlfn.XLOOKUP(TRUE,E$24:E35&lt;&gt;"",$A$24:$A35,,,-1)))/7,IF(F36&lt;&gt;"",($A36-(_xlfn.XLOOKUP(TRUE,F$24:F35&lt;&gt;"",$A$24:$A35,,,-1)))/7,IF(G36&lt;&gt;"",($A36-(_xlfn.XLOOKUP(TRUE,G$24:G35&lt;&gt;"",$A$24:$A35,,,-1)))/7,"")))</f>
        <v/>
      </c>
      <c r="L36" s="6" t="str">
        <f t="shared" si="14"/>
        <v/>
      </c>
      <c r="M36" s="6" t="str">
        <f>IF(MONTH(A36)&lt;&gt;MONTH(A37),COUNTIF(C$26:F36,"&lt;&gt;")+COUNTIF(H$26:H36,"&lt;&gt;")-SUM(M$26:M35),"")</f>
        <v/>
      </c>
      <c r="N36" s="6" t="str">
        <f>IF(MONTH(A36)&lt;&gt;MONTH(A37),COUNTIF(J$26:J36,"&lt;&gt;")-COUNTBLANK(J$26:J36)-SUM(N$26:N35),"")</f>
        <v/>
      </c>
    </row>
    <row r="37" spans="1:14" x14ac:dyDescent="0.25">
      <c r="A37" s="4">
        <f t="shared" si="9"/>
        <v>45869</v>
      </c>
      <c r="B37" s="1" t="str">
        <f t="shared" si="10"/>
        <v>Thursday</v>
      </c>
      <c r="C37" s="2"/>
      <c r="D37" s="2"/>
      <c r="E37" s="2"/>
      <c r="F37" s="2"/>
      <c r="G37" s="2"/>
      <c r="H37" s="29"/>
      <c r="I37" s="2" t="str">
        <f t="shared" si="11"/>
        <v/>
      </c>
      <c r="J37" s="2" t="str">
        <f t="shared" si="12"/>
        <v/>
      </c>
      <c r="K37" s="26"/>
      <c r="L37" s="6" t="str">
        <f t="shared" si="14"/>
        <v>July</v>
      </c>
      <c r="M37" s="6">
        <f>IF(MONTH(A37)&lt;&gt;MONTH(A38),COUNTIF(C$26:F37,"&lt;&gt;")+COUNTIF(H$26:H37,"&lt;&gt;")-SUM(M$26:M36),"")</f>
        <v>2</v>
      </c>
      <c r="N37" s="6">
        <f>IF(MONTH(A37)&lt;&gt;MONTH(A38),COUNTIF(J$26:J37,"&lt;&gt;")-COUNTBLANK(J$26:J37)-SUM(N$26:N36),"")</f>
        <v>2</v>
      </c>
    </row>
    <row r="38" spans="1:14" x14ac:dyDescent="0.25">
      <c r="A38" s="27">
        <f t="shared" si="9"/>
        <v>45876</v>
      </c>
      <c r="B38" s="20" t="str">
        <f t="shared" si="10"/>
        <v>Thursday</v>
      </c>
      <c r="C38" s="30"/>
      <c r="D38" s="30"/>
      <c r="E38" s="30"/>
      <c r="F38" s="2"/>
      <c r="G38" s="2"/>
      <c r="H38" s="30" t="s">
        <v>4</v>
      </c>
      <c r="I38" s="2" t="str">
        <f t="shared" si="11"/>
        <v/>
      </c>
      <c r="J38" s="2" t="str">
        <f t="shared" si="12"/>
        <v>Planning &amp; Highways (Planning only)</v>
      </c>
      <c r="K38" s="26" t="str" cm="1">
        <f t="array" ref="K38">IF(E38&lt;&gt;"",($A38-(_xlfn.XLOOKUP(TRUE,E$24:E37&lt;&gt;"",$A$24:$A37,,,-1)))/7,IF(F38&lt;&gt;"",($A38-(_xlfn.XLOOKUP(TRUE,F$24:F37&lt;&gt;"",$A$24:$A37,,,-1)))/7,IF(G38&lt;&gt;"",($A38-(_xlfn.XLOOKUP(TRUE,G$24:G37&lt;&gt;"",$A$24:$A37,,,-1)))/7,"")))</f>
        <v/>
      </c>
      <c r="L38" s="6" t="str">
        <f t="shared" si="14"/>
        <v/>
      </c>
      <c r="M38" s="6" t="str">
        <f>IF(MONTH(A38)&lt;&gt;MONTH(A39),COUNTIF(C$26:F38,"&lt;&gt;")+COUNTIF(H$26:H38,"&lt;&gt;")-SUM(M$26:M37),"")</f>
        <v/>
      </c>
      <c r="N38" s="6" t="str">
        <f>IF(MONTH(A38)&lt;&gt;MONTH(A39),COUNTIF(J$26:J38,"&lt;&gt;")-COUNTBLANK(J$26:J38)-SUM(N$26:N37),"")</f>
        <v/>
      </c>
    </row>
    <row r="39" spans="1:14" x14ac:dyDescent="0.25">
      <c r="A39" s="27">
        <f t="shared" si="9"/>
        <v>45883</v>
      </c>
      <c r="B39" s="20" t="str">
        <f t="shared" si="10"/>
        <v>Thursday</v>
      </c>
      <c r="C39" s="30"/>
      <c r="D39" s="30"/>
      <c r="E39" s="30"/>
      <c r="F39" s="30"/>
      <c r="G39" s="30"/>
      <c r="H39" s="30"/>
      <c r="I39" s="30" t="str">
        <f t="shared" si="11"/>
        <v/>
      </c>
      <c r="J39" s="30" t="str">
        <f t="shared" si="12"/>
        <v/>
      </c>
      <c r="K39" s="26" t="str" cm="1">
        <f t="array" ref="K39">IF(E39&lt;&gt;"",($A39-(_xlfn.XLOOKUP(TRUE,E$24:E38&lt;&gt;"",$A$24:$A38,,,-1)))/7,IF(F39&lt;&gt;"",($A39-(_xlfn.XLOOKUP(TRUE,F$24:F38&lt;&gt;"",$A$24:$A38,,,-1)))/7,IF(G39&lt;&gt;"",($A39-(_xlfn.XLOOKUP(TRUE,G$24:G38&lt;&gt;"",$A$24:$A38,,,-1)))/7,"")))</f>
        <v/>
      </c>
      <c r="L39" s="6" t="str">
        <f t="shared" si="14"/>
        <v/>
      </c>
      <c r="M39" s="6" t="str">
        <f>IF(MONTH(A39)&lt;&gt;MONTH(A40),COUNTIF(C$26:F39,"&lt;&gt;")+COUNTIF(H$26:H39,"&lt;&gt;")-SUM(M$26:M38),"")</f>
        <v/>
      </c>
      <c r="N39" s="6" t="str">
        <f>IF(MONTH(A39)&lt;&gt;MONTH(A40),COUNTIF(J$26:J39,"&lt;&gt;")-COUNTBLANK(J$26:J39)-SUM(N$26:N38),"")</f>
        <v/>
      </c>
    </row>
    <row r="40" spans="1:14" x14ac:dyDescent="0.25">
      <c r="A40" s="27">
        <f t="shared" si="9"/>
        <v>45890</v>
      </c>
      <c r="B40" s="20" t="str">
        <f t="shared" si="10"/>
        <v>Thursday</v>
      </c>
      <c r="C40" s="30"/>
      <c r="D40" s="30"/>
      <c r="E40" s="30"/>
      <c r="F40" s="30"/>
      <c r="G40" s="30"/>
      <c r="H40" s="30"/>
      <c r="I40" s="30" t="str">
        <f t="shared" si="11"/>
        <v/>
      </c>
      <c r="J40" s="30" t="str">
        <f t="shared" si="12"/>
        <v/>
      </c>
      <c r="K40" s="26" t="str" cm="1">
        <f t="array" ref="K40">IF(E40&lt;&gt;"",($A40-(_xlfn.XLOOKUP(TRUE,E$24:E39&lt;&gt;"",$A$24:$A39,,,-1)))/7,IF(F40&lt;&gt;"",($A40-(_xlfn.XLOOKUP(TRUE,F$24:F39&lt;&gt;"",$A$24:$A39,,,-1)))/7,IF(G40&lt;&gt;"",($A40-(_xlfn.XLOOKUP(TRUE,G$24:G39&lt;&gt;"",$A$24:$A39,,,-1)))/7,"")))</f>
        <v/>
      </c>
      <c r="L40" s="6" t="str">
        <f t="shared" si="14"/>
        <v/>
      </c>
      <c r="M40" s="6" t="str">
        <f>IF(MONTH(A40)&lt;&gt;MONTH(A41),COUNTIF(C$26:F40,"&lt;&gt;")+COUNTIF(H$26:H40,"&lt;&gt;")-SUM(M$26:M39),"")</f>
        <v/>
      </c>
      <c r="N40" s="6" t="str">
        <f>IF(MONTH(A40)&lt;&gt;MONTH(A41),COUNTIF(J$26:J40,"&lt;&gt;")-COUNTBLANK(J$26:J40)-SUM(N$26:N39),"")</f>
        <v/>
      </c>
    </row>
    <row r="41" spans="1:14" x14ac:dyDescent="0.25">
      <c r="A41" s="27">
        <f t="shared" si="9"/>
        <v>45897</v>
      </c>
      <c r="B41" s="20" t="str">
        <f t="shared" si="10"/>
        <v>Thursday</v>
      </c>
      <c r="C41" s="30"/>
      <c r="D41" s="30" t="s">
        <v>1</v>
      </c>
      <c r="E41" s="30"/>
      <c r="F41" s="30"/>
      <c r="G41" s="30"/>
      <c r="H41" s="30" t="s">
        <v>4</v>
      </c>
      <c r="I41" s="2" t="str">
        <f t="shared" si="11"/>
        <v xml:space="preserve">Planning &amp; Highways (Planning only), followed by </v>
      </c>
      <c r="J41" s="2" t="str">
        <f t="shared" si="12"/>
        <v>F&amp;GP</v>
      </c>
      <c r="K41" s="26" t="str" cm="1">
        <f t="array" ref="K41">IF(E41&lt;&gt;"",($A41-(_xlfn.XLOOKUP(TRUE,E$24:E40&lt;&gt;"",$A$24:$A40,,,-1)))/7,IF(F41&lt;&gt;"",($A41-(_xlfn.XLOOKUP(TRUE,F$24:F40&lt;&gt;"",$A$24:$A40,,,-1)))/7,IF(G41&lt;&gt;"",($A41-(_xlfn.XLOOKUP(TRUE,G$24:G40&lt;&gt;"",$A$24:$A40,,,-1)))/7,"")))</f>
        <v/>
      </c>
      <c r="L41" s="6" t="str">
        <f t="shared" si="14"/>
        <v>August</v>
      </c>
      <c r="M41" s="6">
        <f>IF(MONTH(A41)&lt;&gt;MONTH(A42),COUNTIF(C$26:F41,"&lt;&gt;")+COUNTIF(H$26:H41,"&lt;&gt;")-SUM(M$26:M40),"")</f>
        <v>3</v>
      </c>
      <c r="N41" s="6">
        <f>IF(MONTH(A41)&lt;&gt;MONTH(A42),COUNTIF(J$26:J41,"&lt;&gt;")-COUNTBLANK(J$26:J41)-SUM(N$26:N40),"")</f>
        <v>2</v>
      </c>
    </row>
    <row r="42" spans="1:14" x14ac:dyDescent="0.25">
      <c r="A42" s="4">
        <f t="shared" si="9"/>
        <v>45904</v>
      </c>
      <c r="B42" s="1" t="str">
        <f t="shared" si="10"/>
        <v>Thursday</v>
      </c>
      <c r="C42" s="2"/>
      <c r="D42" s="2"/>
      <c r="E42" s="2"/>
      <c r="F42" s="2" t="s">
        <v>2</v>
      </c>
      <c r="G42" s="2"/>
      <c r="H42" s="2"/>
      <c r="I42" s="2" t="str">
        <f t="shared" si="11"/>
        <v/>
      </c>
      <c r="J42" s="2" t="str">
        <f t="shared" si="12"/>
        <v>Facilities</v>
      </c>
      <c r="K42" s="26" cm="1">
        <f t="array" ref="K42">IF(E42&lt;&gt;"",($A42-(_xlfn.XLOOKUP(TRUE,E$24:E41&lt;&gt;"",$A$24:$A41,,,-1)))/7,IF(F42&lt;&gt;"",($A42-(_xlfn.XLOOKUP(TRUE,F$24:F41&lt;&gt;"",$A$24:$A41,,,-1)))/7,IF(G42&lt;&gt;"",($A42-(_xlfn.XLOOKUP(TRUE,G$24:G41&lt;&gt;"",$A$24:$A41,,,-1)))/7,"")))</f>
        <v>14</v>
      </c>
      <c r="L42" s="6" t="str">
        <f t="shared" si="14"/>
        <v/>
      </c>
      <c r="M42" s="6" t="str">
        <f>IF(MONTH(A42)&lt;&gt;MONTH(A43),COUNTIF(C$26:F42,"&lt;&gt;")+COUNTIF(H$26:H42,"&lt;&gt;")-SUM(M$26:M41),"")</f>
        <v/>
      </c>
      <c r="N42" s="6" t="str">
        <f>IF(MONTH(A42)&lt;&gt;MONTH(A43),COUNTIF(J$26:J42,"&lt;&gt;")-COUNTBLANK(J$26:J42)-SUM(N$26:N41),"")</f>
        <v/>
      </c>
    </row>
    <row r="43" spans="1:14" x14ac:dyDescent="0.25">
      <c r="A43" s="4">
        <f t="shared" si="9"/>
        <v>45911</v>
      </c>
      <c r="B43" s="1" t="str">
        <f t="shared" si="10"/>
        <v>Thursday</v>
      </c>
      <c r="C43" s="2" t="s">
        <v>0</v>
      </c>
      <c r="D43" s="2"/>
      <c r="E43" s="2"/>
      <c r="F43" s="2"/>
      <c r="G43" s="2"/>
      <c r="H43" s="29"/>
      <c r="I43" s="2" t="str">
        <f t="shared" si="11"/>
        <v/>
      </c>
      <c r="J43" s="2" t="str">
        <f t="shared" si="12"/>
        <v>Full</v>
      </c>
      <c r="K43" s="26" t="str" cm="1">
        <f t="array" ref="K43">IF(E43&lt;&gt;"",($A43-(_xlfn.XLOOKUP(TRUE,E$24:E42&lt;&gt;"",$A$24:$A42,,,-1)))/7,IF(F43&lt;&gt;"",($A43-(_xlfn.XLOOKUP(TRUE,F$24:F42&lt;&gt;"",$A$24:$A42,,,-1)))/7,IF(G43&lt;&gt;"",($A43-(_xlfn.XLOOKUP(TRUE,G$24:G42&lt;&gt;"",$A$24:$A42,,,-1)))/7,"")))</f>
        <v/>
      </c>
      <c r="L43" s="6" t="str">
        <f t="shared" si="14"/>
        <v/>
      </c>
      <c r="M43" s="6" t="str">
        <f>IF(MONTH(A43)&lt;&gt;MONTH(A44),COUNTIF(C$26:F43,"&lt;&gt;")+COUNTIF(H$26:H43,"&lt;&gt;")-SUM(M$26:M42),"")</f>
        <v/>
      </c>
      <c r="N43" s="6" t="str">
        <f>IF(MONTH(A43)&lt;&gt;MONTH(A44),COUNTIF(J$26:J43,"&lt;&gt;")-COUNTBLANK(J$26:J43)-SUM(N$26:N42),"")</f>
        <v/>
      </c>
    </row>
    <row r="44" spans="1:14" x14ac:dyDescent="0.25">
      <c r="A44" s="4">
        <f t="shared" si="9"/>
        <v>45918</v>
      </c>
      <c r="B44" s="1" t="str">
        <f t="shared" si="10"/>
        <v>Thursday</v>
      </c>
      <c r="C44" s="2"/>
      <c r="D44" s="2"/>
      <c r="E44" s="2"/>
      <c r="F44" s="2"/>
      <c r="G44" s="2" t="s">
        <v>21</v>
      </c>
      <c r="H44" s="29" t="s">
        <v>4</v>
      </c>
      <c r="I44" s="2" t="str">
        <f t="shared" si="11"/>
        <v/>
      </c>
      <c r="J44" s="2" t="str">
        <f t="shared" si="12"/>
        <v>Planning &amp; Highways (Both)</v>
      </c>
      <c r="K44" s="26" cm="1">
        <f t="array" ref="K44">IF(E44&lt;&gt;"",($A44-(_xlfn.XLOOKUP(TRUE,E$24:E43&lt;&gt;"",$A$24:$A43,,,-1)))/7,IF(F44&lt;&gt;"",($A44-(_xlfn.XLOOKUP(TRUE,F$24:F43&lt;&gt;"",$A$24:$A43,,,-1)))/7,IF(G44&lt;&gt;"",($A44-(_xlfn.XLOOKUP(TRUE,G$24:G43&lt;&gt;"",$A$24:$A43,,,-1)))/7,"")))</f>
        <v>12</v>
      </c>
      <c r="L44" s="6" t="str">
        <f t="shared" si="14"/>
        <v/>
      </c>
      <c r="M44" s="6" t="str">
        <f>IF(MONTH(A44)&lt;&gt;MONTH(A45),COUNTIF(C$26:F44,"&lt;&gt;")+COUNTIF(H$26:H44,"&lt;&gt;")-SUM(M$26:M43),"")</f>
        <v/>
      </c>
      <c r="N44" s="6" t="str">
        <f>IF(MONTH(A44)&lt;&gt;MONTH(A45),COUNTIF(J$26:J44,"&lt;&gt;")-COUNTBLANK(J$26:J44)-SUM(N$26:N43),"")</f>
        <v/>
      </c>
    </row>
    <row r="45" spans="1:14" x14ac:dyDescent="0.25">
      <c r="A45" s="4">
        <f t="shared" si="9"/>
        <v>45925</v>
      </c>
      <c r="B45" s="1" t="str">
        <f t="shared" si="10"/>
        <v>Thursday</v>
      </c>
      <c r="C45" s="2"/>
      <c r="D45" s="2"/>
      <c r="E45" s="2"/>
      <c r="F45" s="2"/>
      <c r="G45" s="2"/>
      <c r="H45" s="29"/>
      <c r="I45" s="2" t="str">
        <f t="shared" si="11"/>
        <v/>
      </c>
      <c r="J45" s="2" t="str">
        <f t="shared" si="12"/>
        <v/>
      </c>
      <c r="K45" s="26" t="str" cm="1">
        <f t="array" ref="K45">IF(E45&lt;&gt;"",($A45-(_xlfn.XLOOKUP(TRUE,E$24:E44&lt;&gt;"",$A$24:$A44,,,-1)))/7,IF(F45&lt;&gt;"",($A45-(_xlfn.XLOOKUP(TRUE,F$24:F44&lt;&gt;"",$A$24:$A44,,,-1)))/7,IF(G45&lt;&gt;"",($A45-(_xlfn.XLOOKUP(TRUE,G$24:G44&lt;&gt;"",$A$24:$A44,,,-1)))/7,"")))</f>
        <v/>
      </c>
      <c r="L45" s="6" t="str">
        <f t="shared" si="14"/>
        <v>September</v>
      </c>
      <c r="M45" s="6">
        <f>IF(MONTH(A45)&lt;&gt;MONTH(A46),COUNTIF(C$26:F45,"&lt;&gt;")+COUNTIF(H$26:H45,"&lt;&gt;")-SUM(M$26:M44),"")</f>
        <v>3</v>
      </c>
      <c r="N45" s="6">
        <f>IF(MONTH(A45)&lt;&gt;MONTH(A46),COUNTIF(J$26:J45,"&lt;&gt;")-COUNTBLANK(J$26:J45)-SUM(N$26:N44),"")</f>
        <v>3</v>
      </c>
    </row>
    <row r="46" spans="1:14" x14ac:dyDescent="0.25">
      <c r="A46" s="4">
        <f t="shared" si="9"/>
        <v>45932</v>
      </c>
      <c r="B46" s="1" t="str">
        <f t="shared" si="10"/>
        <v>Thursday</v>
      </c>
      <c r="C46" s="2"/>
      <c r="D46" s="2"/>
      <c r="E46" s="2"/>
      <c r="F46" s="2"/>
      <c r="G46" s="2"/>
      <c r="H46" s="29"/>
      <c r="I46" s="2" t="str">
        <f t="shared" si="11"/>
        <v/>
      </c>
      <c r="J46" s="2" t="str">
        <f t="shared" si="12"/>
        <v/>
      </c>
      <c r="K46" s="26" t="str" cm="1">
        <f t="array" ref="K46">IF(E46&lt;&gt;"",($A46-(_xlfn.XLOOKUP(TRUE,E$24:E45&lt;&gt;"",$A$24:$A45,,,-1)))/7,IF(F46&lt;&gt;"",($A46-(_xlfn.XLOOKUP(TRUE,F$24:F45&lt;&gt;"",$A$24:$A45,,,-1)))/7,IF(G46&lt;&gt;"",($A46-(_xlfn.XLOOKUP(TRUE,G$24:G45&lt;&gt;"",$A$24:$A45,,,-1)))/7,"")))</f>
        <v/>
      </c>
      <c r="L46" s="6" t="str">
        <f t="shared" si="14"/>
        <v/>
      </c>
      <c r="M46" s="6" t="str">
        <f>IF(MONTH(A46)&lt;&gt;MONTH(A47),COUNTIF(C$26:F46,"&lt;&gt;")+COUNTIF(H$26:H46,"&lt;&gt;")-SUM(M$26:M45),"")</f>
        <v/>
      </c>
      <c r="N46" s="6" t="str">
        <f>IF(MONTH(A46)&lt;&gt;MONTH(A47),COUNTIF(J$26:J46,"&lt;&gt;")-COUNTBLANK(J$26:J46)-SUM(N$26:N45),"")</f>
        <v/>
      </c>
    </row>
    <row r="47" spans="1:14" x14ac:dyDescent="0.25">
      <c r="A47" s="4">
        <f t="shared" si="9"/>
        <v>45939</v>
      </c>
      <c r="B47" s="1" t="str">
        <f t="shared" si="10"/>
        <v>Thursday</v>
      </c>
      <c r="C47" s="2"/>
      <c r="D47" s="2"/>
      <c r="E47" s="2" t="s">
        <v>3</v>
      </c>
      <c r="F47" s="2"/>
      <c r="G47" s="2"/>
      <c r="H47" s="29" t="s">
        <v>4</v>
      </c>
      <c r="I47" s="2" t="str">
        <f t="shared" si="11"/>
        <v xml:space="preserve">Planning &amp; Highways (Planning only), followed by </v>
      </c>
      <c r="J47" s="2" t="str">
        <f t="shared" si="12"/>
        <v>Community</v>
      </c>
      <c r="K47" s="26" cm="1">
        <f t="array" ref="K47">IF(E47&lt;&gt;"",($A47-(_xlfn.XLOOKUP(TRUE,E$24:E46&lt;&gt;"",$A$24:$A46,,,-1)))/7,IF(F47&lt;&gt;"",($A47-(_xlfn.XLOOKUP(TRUE,F$24:F46&lt;&gt;"",$A$24:$A46,,,-1)))/7,IF(G47&lt;&gt;"",($A47-(_xlfn.XLOOKUP(TRUE,G$24:G46&lt;&gt;"",$A$24:$A46,,,-1)))/7,"")))</f>
        <v>14</v>
      </c>
      <c r="L47" s="6" t="str">
        <f t="shared" si="14"/>
        <v/>
      </c>
      <c r="M47" s="6" t="str">
        <f>IF(MONTH(A47)&lt;&gt;MONTH(A48),COUNTIF(C$26:F47,"&lt;&gt;")+COUNTIF(H$26:H47,"&lt;&gt;")-SUM(M$26:M46),"")</f>
        <v/>
      </c>
      <c r="N47" s="6" t="str">
        <f>IF(MONTH(A47)&lt;&gt;MONTH(A48),COUNTIF(J$26:J47,"&lt;&gt;")-COUNTBLANK(J$26:J47)-SUM(N$26:N46),"")</f>
        <v/>
      </c>
    </row>
    <row r="48" spans="1:14" x14ac:dyDescent="0.25">
      <c r="A48" s="4">
        <f t="shared" si="9"/>
        <v>45946</v>
      </c>
      <c r="B48" s="1" t="str">
        <f t="shared" si="10"/>
        <v>Thursday</v>
      </c>
      <c r="C48" s="2"/>
      <c r="D48" s="2"/>
      <c r="E48" s="2"/>
      <c r="F48" s="2"/>
      <c r="G48" s="2"/>
      <c r="H48" s="29"/>
      <c r="I48" s="2" t="str">
        <f t="shared" si="11"/>
        <v/>
      </c>
      <c r="J48" s="2" t="str">
        <f t="shared" si="12"/>
        <v/>
      </c>
      <c r="K48" s="26" t="str" cm="1">
        <f t="array" ref="K48">IF(E48&lt;&gt;"",($A48-(_xlfn.XLOOKUP(TRUE,E$24:E47&lt;&gt;"",$A$24:$A47,,,-1)))/7,IF(F48&lt;&gt;"",($A48-(_xlfn.XLOOKUP(TRUE,F$24:F47&lt;&gt;"",$A$24:$A47,,,-1)))/7,IF(G48&lt;&gt;"",($A48-(_xlfn.XLOOKUP(TRUE,G$24:G47&lt;&gt;"",$A$24:$A47,,,-1)))/7,"")))</f>
        <v/>
      </c>
      <c r="L48" s="6" t="str">
        <f t="shared" si="14"/>
        <v/>
      </c>
      <c r="M48" s="6" t="str">
        <f>IF(MONTH(A48)&lt;&gt;MONTH(A49),COUNTIF(C$26:F48,"&lt;&gt;")+COUNTIF(H$26:H48,"&lt;&gt;")-SUM(M$26:M47),"")</f>
        <v/>
      </c>
      <c r="N48" s="6" t="str">
        <f>IF(MONTH(A48)&lt;&gt;MONTH(A49),COUNTIF(J$26:J48,"&lt;&gt;")-COUNTBLANK(J$26:J48)-SUM(N$26:N47),"")</f>
        <v/>
      </c>
    </row>
    <row r="49" spans="1:14" x14ac:dyDescent="0.25">
      <c r="A49" s="4">
        <f t="shared" si="9"/>
        <v>45953</v>
      </c>
      <c r="B49" s="1" t="str">
        <f t="shared" si="10"/>
        <v>Thursday</v>
      </c>
      <c r="C49" s="2"/>
      <c r="D49" s="2"/>
      <c r="E49" s="2"/>
      <c r="F49" s="2"/>
      <c r="G49" s="2"/>
      <c r="H49" s="29"/>
      <c r="I49" s="2" t="str">
        <f t="shared" si="11"/>
        <v/>
      </c>
      <c r="J49" s="2" t="str">
        <f t="shared" si="12"/>
        <v/>
      </c>
      <c r="K49" s="26" t="str" cm="1">
        <f t="array" ref="K49">IF(E49&lt;&gt;"",($A49-(_xlfn.XLOOKUP(TRUE,E$24:E48&lt;&gt;"",$A$24:$A48,,,-1)))/7,IF(F49&lt;&gt;"",($A49-(_xlfn.XLOOKUP(TRUE,F$24:F48&lt;&gt;"",$A$24:$A48,,,-1)))/7,IF(G49&lt;&gt;"",($A49-(_xlfn.XLOOKUP(TRUE,G$24:G48&lt;&gt;"",$A$24:$A48,,,-1)))/7,"")))</f>
        <v/>
      </c>
      <c r="L49" s="6" t="str">
        <f t="shared" si="14"/>
        <v/>
      </c>
      <c r="M49" s="6" t="str">
        <f>IF(MONTH(A49)&lt;&gt;MONTH(A50),COUNTIF(C$26:F49,"&lt;&gt;")+COUNTIF(H$26:H49,"&lt;&gt;")-SUM(M$26:M48),"")</f>
        <v/>
      </c>
      <c r="N49" s="6" t="str">
        <f>IF(MONTH(A49)&lt;&gt;MONTH(A50),COUNTIF(J$26:J49,"&lt;&gt;")-COUNTBLANK(J$26:J49)-SUM(N$26:N48),"")</f>
        <v/>
      </c>
    </row>
    <row r="50" spans="1:14" x14ac:dyDescent="0.25">
      <c r="A50" s="4">
        <f t="shared" si="9"/>
        <v>45960</v>
      </c>
      <c r="B50" s="1" t="str">
        <f t="shared" si="10"/>
        <v>Thursday</v>
      </c>
      <c r="C50" s="2"/>
      <c r="D50" s="2" t="s">
        <v>1</v>
      </c>
      <c r="E50" s="2"/>
      <c r="F50" s="2"/>
      <c r="G50" s="2"/>
      <c r="H50" s="29" t="s">
        <v>4</v>
      </c>
      <c r="I50" s="2" t="str">
        <f t="shared" si="11"/>
        <v xml:space="preserve">Planning &amp; Highways (Planning only), followed by </v>
      </c>
      <c r="J50" s="2" t="str">
        <f t="shared" si="12"/>
        <v>F&amp;GP</v>
      </c>
      <c r="K50" s="26" t="str" cm="1">
        <f t="array" ref="K50">IF(E50&lt;&gt;"",($A50-(_xlfn.XLOOKUP(TRUE,E$24:E49&lt;&gt;"",$A$24:$A49,,,-1)))/7,IF(F50&lt;&gt;"",($A50-(_xlfn.XLOOKUP(TRUE,F$24:F49&lt;&gt;"",$A$24:$A49,,,-1)))/7,IF(G50&lt;&gt;"",($A50-(_xlfn.XLOOKUP(TRUE,G$24:G49&lt;&gt;"",$A$24:$A49,,,-1)))/7,"")))</f>
        <v/>
      </c>
      <c r="L50" s="6" t="str">
        <f t="shared" si="14"/>
        <v>October</v>
      </c>
      <c r="M50" s="6">
        <f>IF(MONTH(A50)&lt;&gt;MONTH(A51),COUNTIF(C$26:F50,"&lt;&gt;")+COUNTIF(H$26:H50,"&lt;&gt;")-SUM(M$26:M49),"")</f>
        <v>4</v>
      </c>
      <c r="N50" s="6">
        <f>IF(MONTH(A50)&lt;&gt;MONTH(A51),COUNTIF(J$26:J50,"&lt;&gt;")-COUNTBLANK(J$26:J50)-SUM(N$26:N49),"")</f>
        <v>2</v>
      </c>
    </row>
    <row r="51" spans="1:14" x14ac:dyDescent="0.25">
      <c r="A51" s="4">
        <f t="shared" si="9"/>
        <v>45967</v>
      </c>
      <c r="B51" s="1" t="str">
        <f t="shared" si="10"/>
        <v>Thursday</v>
      </c>
      <c r="C51" s="2"/>
      <c r="D51" s="2"/>
      <c r="E51" s="2"/>
      <c r="F51" s="2"/>
      <c r="G51" s="2"/>
      <c r="H51" s="29"/>
      <c r="I51" s="2" t="str">
        <f t="shared" si="11"/>
        <v/>
      </c>
      <c r="J51" s="2" t="str">
        <f t="shared" si="12"/>
        <v/>
      </c>
      <c r="K51" s="26" t="str" cm="1">
        <f t="array" ref="K51">IF(E51&lt;&gt;"",($A51-(_xlfn.XLOOKUP(TRUE,E$24:E50&lt;&gt;"",$A$24:$A50,,,-1)))/7,IF(F51&lt;&gt;"",($A51-(_xlfn.XLOOKUP(TRUE,F$24:F50&lt;&gt;"",$A$24:$A50,,,-1)))/7,IF(G51&lt;&gt;"",($A51-(_xlfn.XLOOKUP(TRUE,G$24:G50&lt;&gt;"",$A$24:$A50,,,-1)))/7,"")))</f>
        <v/>
      </c>
      <c r="L51" s="6" t="str">
        <f t="shared" si="14"/>
        <v/>
      </c>
      <c r="M51" s="6" t="str">
        <f>IF(MONTH(A51)&lt;&gt;MONTH(A52),COUNTIF(C$26:F51,"&lt;&gt;")+COUNTIF(H$26:H51,"&lt;&gt;")-SUM(M$26:M50),"")</f>
        <v/>
      </c>
      <c r="N51" s="6" t="str">
        <f>IF(MONTH(A51)&lt;&gt;MONTH(A52),COUNTIF(J$26:J51,"&lt;&gt;")-COUNTBLANK(J$26:J51)-SUM(N$26:N50),"")</f>
        <v/>
      </c>
    </row>
    <row r="52" spans="1:14" x14ac:dyDescent="0.25">
      <c r="A52" s="4">
        <f t="shared" si="9"/>
        <v>45974</v>
      </c>
      <c r="B52" s="1" t="str">
        <f t="shared" si="10"/>
        <v>Thursday</v>
      </c>
      <c r="C52" s="2" t="s">
        <v>0</v>
      </c>
      <c r="D52" s="2"/>
      <c r="E52" s="2"/>
      <c r="F52" s="2"/>
      <c r="G52" s="2"/>
      <c r="H52" s="29"/>
      <c r="I52" s="2" t="str">
        <f t="shared" si="11"/>
        <v/>
      </c>
      <c r="J52" s="2" t="str">
        <f t="shared" si="12"/>
        <v>Full</v>
      </c>
      <c r="K52" s="26" t="str" cm="1">
        <f t="array" ref="K52">IF(E52&lt;&gt;"",($A52-(_xlfn.XLOOKUP(TRUE,E$24:E51&lt;&gt;"",$A$24:$A51,,,-1)))/7,IF(F52&lt;&gt;"",($A52-(_xlfn.XLOOKUP(TRUE,F$24:F51&lt;&gt;"",$A$24:$A51,,,-1)))/7,IF(G52&lt;&gt;"",($A52-(_xlfn.XLOOKUP(TRUE,G$24:G51&lt;&gt;"",$A$24:$A51,,,-1)))/7,"")))</f>
        <v/>
      </c>
      <c r="L52" s="6" t="str">
        <f t="shared" si="14"/>
        <v/>
      </c>
      <c r="M52" s="6" t="str">
        <f>IF(MONTH(A52)&lt;&gt;MONTH(A53),COUNTIF(C$26:F52,"&lt;&gt;")+COUNTIF(H$26:H52,"&lt;&gt;")-SUM(M$26:M51),"")</f>
        <v/>
      </c>
      <c r="N52" s="6" t="str">
        <f>IF(MONTH(A52)&lt;&gt;MONTH(A53),COUNTIF(J$26:J52,"&lt;&gt;")-COUNTBLANK(J$26:J52)-SUM(N$26:N51),"")</f>
        <v/>
      </c>
    </row>
    <row r="53" spans="1:14" x14ac:dyDescent="0.25">
      <c r="A53" s="4">
        <f t="shared" si="9"/>
        <v>45981</v>
      </c>
      <c r="B53" s="1" t="str">
        <f t="shared" si="10"/>
        <v>Thursday</v>
      </c>
      <c r="C53" s="2"/>
      <c r="D53" s="2"/>
      <c r="E53" s="2"/>
      <c r="F53" s="2" t="s">
        <v>2</v>
      </c>
      <c r="G53" s="2"/>
      <c r="H53" s="29" t="s">
        <v>4</v>
      </c>
      <c r="I53" s="2" t="str">
        <f t="shared" si="11"/>
        <v xml:space="preserve">Planning &amp; Highways (Planning only), followed by </v>
      </c>
      <c r="J53" s="2" t="str">
        <f t="shared" si="12"/>
        <v>Facilities</v>
      </c>
      <c r="K53" s="26" cm="1">
        <f t="array" ref="K53">IF(E53&lt;&gt;"",($A53-(_xlfn.XLOOKUP(TRUE,E$24:E52&lt;&gt;"",$A$24:$A52,,,-1)))/7,IF(F53&lt;&gt;"",($A53-(_xlfn.XLOOKUP(TRUE,F$24:F52&lt;&gt;"",$A$24:$A52,,,-1)))/7,IF(G53&lt;&gt;"",($A53-(_xlfn.XLOOKUP(TRUE,G$24:G52&lt;&gt;"",$A$24:$A52,,,-1)))/7,"")))</f>
        <v>11</v>
      </c>
      <c r="L53" s="6" t="str">
        <f t="shared" si="14"/>
        <v/>
      </c>
      <c r="M53" s="6" t="str">
        <f>IF(MONTH(A53)&lt;&gt;MONTH(A54),COUNTIF(C$26:F53,"&lt;&gt;")+COUNTIF(H$26:H53,"&lt;&gt;")-SUM(M$26:M52),"")</f>
        <v/>
      </c>
      <c r="N53" s="6" t="str">
        <f>IF(MONTH(A53)&lt;&gt;MONTH(A54),COUNTIF(J$26:J53,"&lt;&gt;")-COUNTBLANK(J$26:J53)-SUM(N$26:N52),"")</f>
        <v/>
      </c>
    </row>
    <row r="54" spans="1:14" x14ac:dyDescent="0.25">
      <c r="A54" s="4">
        <f t="shared" si="9"/>
        <v>45988</v>
      </c>
      <c r="B54" s="1" t="str">
        <f t="shared" si="10"/>
        <v>Thursday</v>
      </c>
      <c r="C54" s="2"/>
      <c r="D54" s="2" t="s">
        <v>1</v>
      </c>
      <c r="E54" s="2"/>
      <c r="F54" s="2"/>
      <c r="G54" s="2"/>
      <c r="H54" s="29"/>
      <c r="I54" s="2" t="str">
        <f t="shared" si="11"/>
        <v/>
      </c>
      <c r="J54" s="2" t="str">
        <f t="shared" si="12"/>
        <v>F&amp;GP</v>
      </c>
      <c r="K54" s="26" t="str" cm="1">
        <f t="array" ref="K54">IF(E54&lt;&gt;"",($A54-(_xlfn.XLOOKUP(TRUE,E$24:E53&lt;&gt;"",$A$24:$A53,,,-1)))/7,IF(F54&lt;&gt;"",($A54-(_xlfn.XLOOKUP(TRUE,F$24:F53&lt;&gt;"",$A$24:$A53,,,-1)))/7,IF(G54&lt;&gt;"",($A54-(_xlfn.XLOOKUP(TRUE,G$24:G53&lt;&gt;"",$A$24:$A53,,,-1)))/7,"")))</f>
        <v/>
      </c>
      <c r="L54" s="6" t="str">
        <f t="shared" si="14"/>
        <v>November</v>
      </c>
      <c r="M54" s="6">
        <f>IF(MONTH(A54)&lt;&gt;MONTH(A55),COUNTIF(C$26:F54,"&lt;&gt;")+COUNTIF(H$26:H54,"&lt;&gt;")-SUM(M$26:M53),"")</f>
        <v>4</v>
      </c>
      <c r="N54" s="6">
        <f>IF(MONTH(A54)&lt;&gt;MONTH(A55),COUNTIF(J$26:J54,"&lt;&gt;")-COUNTBLANK(J$26:J54)-SUM(N$26:N53),"")</f>
        <v>3</v>
      </c>
    </row>
    <row r="55" spans="1:14" x14ac:dyDescent="0.25">
      <c r="A55" s="27">
        <f t="shared" si="9"/>
        <v>45995</v>
      </c>
      <c r="B55" s="20" t="str">
        <f t="shared" si="10"/>
        <v>Thursday</v>
      </c>
      <c r="C55" s="30"/>
      <c r="D55" s="30"/>
      <c r="E55" s="30"/>
      <c r="F55" s="30"/>
      <c r="G55" s="30"/>
      <c r="H55" s="30"/>
      <c r="I55" s="30" t="str">
        <f t="shared" si="11"/>
        <v/>
      </c>
      <c r="J55" s="30" t="str">
        <f t="shared" si="12"/>
        <v/>
      </c>
      <c r="K55" s="26" t="str" cm="1">
        <f t="array" ref="K55">IF(E55&lt;&gt;"",($A55-(_xlfn.XLOOKUP(TRUE,E$24:E54&lt;&gt;"",$A$24:$A54,,,-1)))/7,IF(F55&lt;&gt;"",($A55-(_xlfn.XLOOKUP(TRUE,F$24:F54&lt;&gt;"",$A$24:$A54,,,-1)))/7,IF(G55&lt;&gt;"",($A55-(_xlfn.XLOOKUP(TRUE,G$24:G54&lt;&gt;"",$A$24:$A54,,,-1)))/7,"")))</f>
        <v/>
      </c>
      <c r="L55" s="6" t="str">
        <f t="shared" si="14"/>
        <v/>
      </c>
      <c r="M55" s="6" t="str">
        <f>IF(MONTH(A55)&lt;&gt;MONTH(A56),COUNTIF(C$26:F55,"&lt;&gt;")+COUNTIF(H$26:H55,"&lt;&gt;")-SUM(M$26:M54),"")</f>
        <v/>
      </c>
      <c r="N55" s="6" t="str">
        <f>IF(MONTH(A55)&lt;&gt;MONTH(A56),COUNTIF(J$26:J55,"&lt;&gt;")-COUNTBLANK(J$26:J55)-SUM(N$26:N54),"")</f>
        <v/>
      </c>
    </row>
    <row r="56" spans="1:14" x14ac:dyDescent="0.25">
      <c r="A56" s="27">
        <f t="shared" si="9"/>
        <v>46002</v>
      </c>
      <c r="B56" s="20" t="str">
        <f t="shared" si="10"/>
        <v>Thursday</v>
      </c>
      <c r="C56" s="30"/>
      <c r="D56" s="30"/>
      <c r="E56" s="30"/>
      <c r="F56" s="30"/>
      <c r="G56" s="30" t="s">
        <v>21</v>
      </c>
      <c r="H56" s="30" t="s">
        <v>4</v>
      </c>
      <c r="I56" s="2" t="str">
        <f t="shared" si="11"/>
        <v/>
      </c>
      <c r="J56" s="2" t="str">
        <f t="shared" si="12"/>
        <v>Planning &amp; Highways (Both)</v>
      </c>
      <c r="K56" s="26" cm="1">
        <f t="array" ref="K56">IF(E56&lt;&gt;"",($A56-(_xlfn.XLOOKUP(TRUE,E$24:E55&lt;&gt;"",$A$24:$A55,,,-1)))/7,IF(F56&lt;&gt;"",($A56-(_xlfn.XLOOKUP(TRUE,F$24:F55&lt;&gt;"",$A$24:$A55,,,-1)))/7,IF(G56&lt;&gt;"",($A56-(_xlfn.XLOOKUP(TRUE,G$24:G55&lt;&gt;"",$A$24:$A55,,,-1)))/7,"")))</f>
        <v>12</v>
      </c>
      <c r="L56" s="6" t="str">
        <f t="shared" si="14"/>
        <v/>
      </c>
      <c r="M56" s="6" t="str">
        <f>IF(MONTH(A56)&lt;&gt;MONTH(A57),COUNTIF(C$26:F56,"&lt;&gt;")+COUNTIF(H$26:H56,"&lt;&gt;")-SUM(M$26:M55),"")</f>
        <v/>
      </c>
      <c r="N56" s="6" t="str">
        <f>IF(MONTH(A56)&lt;&gt;MONTH(A57),COUNTIF(J$26:J56,"&lt;&gt;")-COUNTBLANK(J$26:J56)-SUM(N$26:N55),"")</f>
        <v/>
      </c>
    </row>
    <row r="57" spans="1:14" x14ac:dyDescent="0.25">
      <c r="A57" s="27">
        <f t="shared" si="9"/>
        <v>46009</v>
      </c>
      <c r="B57" s="20" t="str">
        <f t="shared" si="10"/>
        <v>Thursday</v>
      </c>
      <c r="C57" s="30"/>
      <c r="D57" s="30"/>
      <c r="E57" s="30"/>
      <c r="F57" s="30"/>
      <c r="G57" s="30"/>
      <c r="H57" s="30"/>
      <c r="I57" s="30" t="str">
        <f t="shared" si="11"/>
        <v/>
      </c>
      <c r="J57" s="30" t="str">
        <f t="shared" si="12"/>
        <v/>
      </c>
      <c r="K57" s="26" t="str" cm="1">
        <f t="array" ref="K57">IF(E57&lt;&gt;"",($A57-(_xlfn.XLOOKUP(TRUE,E$24:E56&lt;&gt;"",$A$24:$A56,,,-1)))/7,IF(F57&lt;&gt;"",($A57-(_xlfn.XLOOKUP(TRUE,F$24:F56&lt;&gt;"",$A$24:$A56,,,-1)))/7,IF(G57&lt;&gt;"",($A57-(_xlfn.XLOOKUP(TRUE,G$24:G56&lt;&gt;"",$A$24:$A56,,,-1)))/7,"")))</f>
        <v/>
      </c>
      <c r="L57" s="6" t="str">
        <f t="shared" si="14"/>
        <v/>
      </c>
      <c r="M57" s="6" t="str">
        <f>IF(MONTH(A57)&lt;&gt;MONTH(A58),COUNTIF(C$26:F57,"&lt;&gt;")+COUNTIF(H$26:H57,"&lt;&gt;")-SUM(M$26:M56),"")</f>
        <v/>
      </c>
      <c r="N57" s="6" t="str">
        <f>IF(MONTH(A57)&lt;&gt;MONTH(A58),COUNTIF(J$26:J57,"&lt;&gt;")-COUNTBLANK(J$26:J57)-SUM(N$26:N56),"")</f>
        <v/>
      </c>
    </row>
    <row r="58" spans="1:14" x14ac:dyDescent="0.25">
      <c r="A58" s="27">
        <f t="shared" si="9"/>
        <v>46016</v>
      </c>
      <c r="B58" s="20" t="str">
        <f t="shared" si="10"/>
        <v>Thursday</v>
      </c>
      <c r="C58" s="30"/>
      <c r="D58" s="30"/>
      <c r="E58" s="30"/>
      <c r="F58" s="30"/>
      <c r="G58" s="30"/>
      <c r="H58" s="30"/>
      <c r="I58" s="30" t="str">
        <f t="shared" si="11"/>
        <v/>
      </c>
      <c r="J58" s="30" t="str">
        <f t="shared" si="12"/>
        <v/>
      </c>
      <c r="K58" s="26" t="str" cm="1">
        <f t="array" ref="K58">IF(E58&lt;&gt;"",($A58-(_xlfn.XLOOKUP(TRUE,E$24:E57&lt;&gt;"",$A$24:$A57,,,-1)))/7,IF(F58&lt;&gt;"",($A58-(_xlfn.XLOOKUP(TRUE,F$24:F57&lt;&gt;"",$A$24:$A57,,,-1)))/7,IF(G58&lt;&gt;"",($A58-(_xlfn.XLOOKUP(TRUE,G$24:G57&lt;&gt;"",$A$24:$A57,,,-1)))/7,"")))</f>
        <v/>
      </c>
      <c r="L58" s="6" t="str">
        <f t="shared" si="14"/>
        <v>December</v>
      </c>
      <c r="M58" s="6">
        <f>IF(MONTH(A58)&lt;&gt;MONTH(A59),COUNTIF(C$26:F58,"&lt;&gt;")+COUNTIF(H$26:H58,"&lt;&gt;")-SUM(M$26:M57),"")</f>
        <v>1</v>
      </c>
      <c r="N58" s="6">
        <f>IF(MONTH(A58)&lt;&gt;MONTH(A59),COUNTIF(J$26:J58,"&lt;&gt;")-COUNTBLANK(J$26:J58)-SUM(N$26:N57),"")</f>
        <v>1</v>
      </c>
    </row>
    <row r="59" spans="1:14" x14ac:dyDescent="0.25">
      <c r="A59" s="4">
        <f t="shared" si="9"/>
        <v>46023</v>
      </c>
      <c r="B59" s="1" t="str">
        <f t="shared" si="10"/>
        <v>Thursday</v>
      </c>
      <c r="C59" s="2"/>
      <c r="D59" s="2"/>
      <c r="E59" s="2"/>
      <c r="F59" s="2"/>
      <c r="G59" s="2"/>
      <c r="H59" s="2"/>
      <c r="I59" s="2" t="str">
        <f t="shared" si="11"/>
        <v/>
      </c>
      <c r="J59" s="2" t="str">
        <f t="shared" si="12"/>
        <v/>
      </c>
      <c r="K59" s="26" t="str" cm="1">
        <f t="array" ref="K59">IF(E59&lt;&gt;"",($A59-(_xlfn.XLOOKUP(TRUE,E$24:E58&lt;&gt;"",$A$24:$A58,,,-1)))/7,IF(F59&lt;&gt;"",($A59-(_xlfn.XLOOKUP(TRUE,F$24:F58&lt;&gt;"",$A$24:$A58,,,-1)))/7,IF(G59&lt;&gt;"",($A59-(_xlfn.XLOOKUP(TRUE,G$24:G58&lt;&gt;"",$A$24:$A58,,,-1)))/7,"")))</f>
        <v/>
      </c>
      <c r="L59" s="6" t="str">
        <f t="shared" si="14"/>
        <v/>
      </c>
      <c r="M59" s="6" t="str">
        <f>IF(MONTH(A59)&lt;&gt;MONTH(A60),COUNTIF(C$26:F59,"&lt;&gt;")+COUNTIF(H$26:H59,"&lt;&gt;")-SUM(M$26:M58),"")</f>
        <v/>
      </c>
      <c r="N59" s="6" t="str">
        <f>IF(MONTH(A59)&lt;&gt;MONTH(A60),COUNTIF(J$26:J59,"&lt;&gt;")-COUNTBLANK(J$26:J59)-SUM(N$26:N58),"")</f>
        <v/>
      </c>
    </row>
    <row r="60" spans="1:14" x14ac:dyDescent="0.25">
      <c r="A60" s="4">
        <f t="shared" si="9"/>
        <v>46030</v>
      </c>
      <c r="B60" s="1" t="str">
        <f t="shared" si="10"/>
        <v>Thursday</v>
      </c>
      <c r="C60" s="2"/>
      <c r="D60" s="2" t="s">
        <v>1</v>
      </c>
      <c r="E60" s="2"/>
      <c r="F60" s="2"/>
      <c r="G60" s="2"/>
      <c r="H60" s="29" t="s">
        <v>4</v>
      </c>
      <c r="I60" s="2" t="str">
        <f t="shared" si="11"/>
        <v xml:space="preserve">Planning &amp; Highways (Planning only), followed by </v>
      </c>
      <c r="J60" s="2" t="str">
        <f t="shared" si="12"/>
        <v>F&amp;GP</v>
      </c>
      <c r="K60" s="26" t="str" cm="1">
        <f t="array" ref="K60">IF(E60&lt;&gt;"",($A60-(_xlfn.XLOOKUP(TRUE,E$24:E59&lt;&gt;"",$A$24:$A59,,,-1)))/7,IF(F60&lt;&gt;"",($A60-(_xlfn.XLOOKUP(TRUE,F$24:F59&lt;&gt;"",$A$24:$A59,,,-1)))/7,IF(G60&lt;&gt;"",($A60-(_xlfn.XLOOKUP(TRUE,G$24:G59&lt;&gt;"",$A$24:$A59,,,-1)))/7,"")))</f>
        <v/>
      </c>
      <c r="L60" s="6" t="str">
        <f t="shared" si="14"/>
        <v/>
      </c>
      <c r="M60" s="6" t="str">
        <f>IF(MONTH(A60)&lt;&gt;MONTH(A61),COUNTIF(C$26:F60,"&lt;&gt;")+COUNTIF(H$26:H60,"&lt;&gt;")-SUM(M$26:M59),"")</f>
        <v/>
      </c>
      <c r="N60" s="6" t="str">
        <f>IF(MONTH(A60)&lt;&gt;MONTH(A61),COUNTIF(J$26:J60,"&lt;&gt;")-COUNTBLANK(J$26:J60)-SUM(N$26:N59),"")</f>
        <v/>
      </c>
    </row>
    <row r="61" spans="1:14" x14ac:dyDescent="0.25">
      <c r="A61" s="4">
        <f t="shared" si="9"/>
        <v>46037</v>
      </c>
      <c r="B61" s="1" t="str">
        <f t="shared" si="10"/>
        <v>Thursday</v>
      </c>
      <c r="C61" s="2" t="s">
        <v>0</v>
      </c>
      <c r="D61" s="2"/>
      <c r="E61" s="2"/>
      <c r="F61" s="2"/>
      <c r="G61" s="2"/>
      <c r="H61" s="29"/>
      <c r="I61" s="2" t="str">
        <f t="shared" si="11"/>
        <v/>
      </c>
      <c r="J61" s="2" t="str">
        <f t="shared" si="12"/>
        <v>Full</v>
      </c>
      <c r="K61" s="26" t="str" cm="1">
        <f t="array" ref="K61">IF(E61&lt;&gt;"",($A61-(_xlfn.XLOOKUP(TRUE,E$24:E60&lt;&gt;"",$A$24:$A60,,,-1)))/7,IF(F61&lt;&gt;"",($A61-(_xlfn.XLOOKUP(TRUE,F$24:F60&lt;&gt;"",$A$24:$A60,,,-1)))/7,IF(G61&lt;&gt;"",($A61-(_xlfn.XLOOKUP(TRUE,G$24:G60&lt;&gt;"",$A$24:$A60,,,-1)))/7,"")))</f>
        <v/>
      </c>
      <c r="L61" s="6" t="str">
        <f t="shared" si="14"/>
        <v/>
      </c>
      <c r="M61" s="6" t="str">
        <f>IF(MONTH(A61)&lt;&gt;MONTH(A62),COUNTIF(C$26:F61,"&lt;&gt;")+COUNTIF(H$26:H61,"&lt;&gt;")-SUM(M$26:M60),"")</f>
        <v/>
      </c>
      <c r="N61" s="6" t="str">
        <f>IF(MONTH(A61)&lt;&gt;MONTH(A62),COUNTIF(J$26:J61,"&lt;&gt;")-COUNTBLANK(J$26:J61)-SUM(N$26:N60),"")</f>
        <v/>
      </c>
    </row>
    <row r="62" spans="1:14" x14ac:dyDescent="0.25">
      <c r="A62" s="4">
        <f t="shared" si="9"/>
        <v>46044</v>
      </c>
      <c r="B62" s="1" t="str">
        <f t="shared" si="10"/>
        <v>Thursday</v>
      </c>
      <c r="C62" s="2"/>
      <c r="D62" s="2"/>
      <c r="E62" s="2" t="s">
        <v>3</v>
      </c>
      <c r="F62" s="2"/>
      <c r="G62" s="2"/>
      <c r="H62" s="29"/>
      <c r="I62" s="2" t="str">
        <f t="shared" si="11"/>
        <v/>
      </c>
      <c r="J62" s="2" t="str">
        <f t="shared" si="12"/>
        <v>Community</v>
      </c>
      <c r="K62" s="26" cm="1">
        <f t="array" ref="K62">IF(E62&lt;&gt;"",($A62-(_xlfn.XLOOKUP(TRUE,E$24:E61&lt;&gt;"",$A$24:$A61,,,-1)))/7,IF(F62&lt;&gt;"",($A62-(_xlfn.XLOOKUP(TRUE,F$24:F61&lt;&gt;"",$A$24:$A61,,,-1)))/7,IF(G62&lt;&gt;"",($A62-(_xlfn.XLOOKUP(TRUE,G$24:G61&lt;&gt;"",$A$24:$A61,,,-1)))/7,"")))</f>
        <v>15</v>
      </c>
      <c r="L62" s="6" t="str">
        <f t="shared" si="14"/>
        <v/>
      </c>
      <c r="M62" s="6" t="str">
        <f>IF(MONTH(A62)&lt;&gt;MONTH(A63),COUNTIF(C$26:F62,"&lt;&gt;")+COUNTIF(H$26:H62,"&lt;&gt;")-SUM(M$26:M61),"")</f>
        <v/>
      </c>
      <c r="N62" s="6" t="str">
        <f>IF(MONTH(A62)&lt;&gt;MONTH(A63),COUNTIF(J$26:J62,"&lt;&gt;")-COUNTBLANK(J$26:J62)-SUM(N$26:N61),"")</f>
        <v/>
      </c>
    </row>
    <row r="63" spans="1:14" x14ac:dyDescent="0.25">
      <c r="A63" s="4">
        <f t="shared" si="9"/>
        <v>46051</v>
      </c>
      <c r="B63" s="1" t="str">
        <f t="shared" si="10"/>
        <v>Thursday</v>
      </c>
      <c r="C63" s="2"/>
      <c r="D63" s="2"/>
      <c r="E63" s="2"/>
      <c r="F63" s="2"/>
      <c r="G63" s="2"/>
      <c r="H63" s="29" t="s">
        <v>4</v>
      </c>
      <c r="I63" s="2" t="str">
        <f t="shared" si="11"/>
        <v/>
      </c>
      <c r="J63" s="2" t="str">
        <f t="shared" si="12"/>
        <v>Planning &amp; Highways (Planning only)</v>
      </c>
      <c r="K63" s="26" t="str" cm="1">
        <f t="array" ref="K63">IF(E63&lt;&gt;"",($A63-(_xlfn.XLOOKUP(TRUE,E$24:E62&lt;&gt;"",$A$24:$A62,,,-1)))/7,IF(F63&lt;&gt;"",($A63-(_xlfn.XLOOKUP(TRUE,F$24:F62&lt;&gt;"",$A$24:$A62,,,-1)))/7,IF(G63&lt;&gt;"",($A63-(_xlfn.XLOOKUP(TRUE,G$24:G62&lt;&gt;"",$A$24:$A62,,,-1)))/7,"")))</f>
        <v/>
      </c>
      <c r="L63" s="6" t="str">
        <f t="shared" si="14"/>
        <v>January</v>
      </c>
      <c r="M63" s="6">
        <f>IF(MONTH(A63)&lt;&gt;MONTH(A64),COUNTIF(C$26:F63,"&lt;&gt;")+COUNTIF(H$26:H63,"&lt;&gt;")-SUM(M$26:M62),"")</f>
        <v>5</v>
      </c>
      <c r="N63" s="6">
        <f>IF(MONTH(A63)&lt;&gt;MONTH(A64),COUNTIF(J$26:J63,"&lt;&gt;")-COUNTBLANK(J$26:J63)-SUM(N$26:N62),"")</f>
        <v>4</v>
      </c>
    </row>
    <row r="64" spans="1:14" x14ac:dyDescent="0.25">
      <c r="A64" s="4">
        <f t="shared" si="9"/>
        <v>46058</v>
      </c>
      <c r="B64" s="1" t="str">
        <f t="shared" si="10"/>
        <v>Thursday</v>
      </c>
      <c r="C64" s="2"/>
      <c r="D64" s="2"/>
      <c r="E64" s="2"/>
      <c r="F64" s="2"/>
      <c r="G64" s="2"/>
      <c r="H64" s="29"/>
      <c r="I64" s="2" t="str">
        <f t="shared" si="11"/>
        <v/>
      </c>
      <c r="J64" s="2" t="str">
        <f t="shared" si="12"/>
        <v/>
      </c>
      <c r="K64" s="26" t="str" cm="1">
        <f t="array" ref="K64">IF(E64&lt;&gt;"",($A64-(_xlfn.XLOOKUP(TRUE,E$24:E63&lt;&gt;"",$A$24:$A63,,,-1)))/7,IF(F64&lt;&gt;"",($A64-(_xlfn.XLOOKUP(TRUE,F$24:F63&lt;&gt;"",$A$24:$A63,,,-1)))/7,IF(G64&lt;&gt;"",($A64-(_xlfn.XLOOKUP(TRUE,G$24:G63&lt;&gt;"",$A$24:$A63,,,-1)))/7,"")))</f>
        <v/>
      </c>
      <c r="L64" s="6" t="str">
        <f t="shared" si="14"/>
        <v/>
      </c>
      <c r="M64" s="6" t="str">
        <f>IF(MONTH(A64)&lt;&gt;MONTH(A65),COUNTIF(C$26:F64,"&lt;&gt;")+COUNTIF(H$26:H64,"&lt;&gt;")-SUM(M$26:M63),"")</f>
        <v/>
      </c>
      <c r="N64" s="6" t="str">
        <f>IF(MONTH(A64)&lt;&gt;MONTH(A65),COUNTIF(J$26:J64,"&lt;&gt;")-COUNTBLANK(J$26:J64)-SUM(N$26:N63),"")</f>
        <v/>
      </c>
    </row>
    <row r="65" spans="1:14" x14ac:dyDescent="0.25">
      <c r="A65" s="4">
        <f t="shared" si="9"/>
        <v>46065</v>
      </c>
      <c r="B65" s="1" t="str">
        <f t="shared" si="10"/>
        <v>Thursday</v>
      </c>
      <c r="C65" s="2"/>
      <c r="D65" s="2"/>
      <c r="E65" s="2"/>
      <c r="F65" s="2"/>
      <c r="G65" s="2"/>
      <c r="H65" s="29"/>
      <c r="I65" s="2" t="str">
        <f t="shared" si="11"/>
        <v/>
      </c>
      <c r="J65" s="2" t="str">
        <f t="shared" si="12"/>
        <v/>
      </c>
      <c r="K65" s="26" t="str" cm="1">
        <f t="array" ref="K65">IF(E65&lt;&gt;"",($A65-(_xlfn.XLOOKUP(TRUE,E$24:E64&lt;&gt;"",$A$24:$A64,,,-1)))/7,IF(F65&lt;&gt;"",($A65-(_xlfn.XLOOKUP(TRUE,F$24:F64&lt;&gt;"",$A$24:$A64,,,-1)))/7,IF(G65&lt;&gt;"",($A65-(_xlfn.XLOOKUP(TRUE,G$24:G64&lt;&gt;"",$A$24:$A64,,,-1)))/7,"")))</f>
        <v/>
      </c>
      <c r="L65" s="6" t="str">
        <f t="shared" si="14"/>
        <v/>
      </c>
      <c r="M65" s="6" t="str">
        <f>IF(MONTH(A65)&lt;&gt;MONTH(A66),COUNTIF(C$26:F65,"&lt;&gt;")+COUNTIF(H$26:H65,"&lt;&gt;")-SUM(M$26:M64),"")</f>
        <v/>
      </c>
      <c r="N65" s="6" t="str">
        <f>IF(MONTH(A65)&lt;&gt;MONTH(A66),COUNTIF(J$26:J65,"&lt;&gt;")-COUNTBLANK(J$26:J65)-SUM(N$26:N64),"")</f>
        <v/>
      </c>
    </row>
    <row r="66" spans="1:14" x14ac:dyDescent="0.25">
      <c r="A66" s="4">
        <f t="shared" si="9"/>
        <v>46072</v>
      </c>
      <c r="B66" s="1" t="str">
        <f t="shared" si="10"/>
        <v>Thursday</v>
      </c>
      <c r="C66" s="2"/>
      <c r="D66" s="2"/>
      <c r="E66" s="2"/>
      <c r="F66" s="2" t="s">
        <v>2</v>
      </c>
      <c r="G66" s="2"/>
      <c r="H66" s="29" t="s">
        <v>4</v>
      </c>
      <c r="I66" s="2" t="str">
        <f t="shared" si="11"/>
        <v xml:space="preserve">Planning &amp; Highways (Planning only), followed by </v>
      </c>
      <c r="J66" s="2" t="str">
        <f t="shared" si="12"/>
        <v>Facilities</v>
      </c>
      <c r="K66" s="26" cm="1">
        <f t="array" ref="K66">IF(E66&lt;&gt;"",($A66-(_xlfn.XLOOKUP(TRUE,E$24:E65&lt;&gt;"",$A$24:$A65,,,-1)))/7,IF(F66&lt;&gt;"",($A66-(_xlfn.XLOOKUP(TRUE,F$24:F65&lt;&gt;"",$A$24:$A65,,,-1)))/7,IF(G66&lt;&gt;"",($A66-(_xlfn.XLOOKUP(TRUE,G$24:G65&lt;&gt;"",$A$24:$A65,,,-1)))/7,"")))</f>
        <v>13</v>
      </c>
      <c r="L66" s="6" t="str">
        <f t="shared" si="14"/>
        <v/>
      </c>
      <c r="M66" s="6" t="str">
        <f>IF(MONTH(A66)&lt;&gt;MONTH(A67),COUNTIF(C$26:F66,"&lt;&gt;")+COUNTIF(H$26:H66,"&lt;&gt;")-SUM(M$26:M65),"")</f>
        <v/>
      </c>
      <c r="N66" s="6" t="str">
        <f>IF(MONTH(A66)&lt;&gt;MONTH(A67),COUNTIF(J$26:J66,"&lt;&gt;")-COUNTBLANK(J$26:J66)-SUM(N$26:N65),"")</f>
        <v/>
      </c>
    </row>
    <row r="67" spans="1:14" x14ac:dyDescent="0.25">
      <c r="A67" s="4">
        <f t="shared" si="9"/>
        <v>46079</v>
      </c>
      <c r="B67" s="1" t="str">
        <f t="shared" si="10"/>
        <v>Thursday</v>
      </c>
      <c r="C67" s="2"/>
      <c r="D67" s="2" t="s">
        <v>1</v>
      </c>
      <c r="E67" s="2"/>
      <c r="F67" s="2"/>
      <c r="G67" s="2"/>
      <c r="H67" s="29"/>
      <c r="I67" s="2" t="str">
        <f t="shared" si="11"/>
        <v/>
      </c>
      <c r="J67" s="2" t="str">
        <f t="shared" si="12"/>
        <v>F&amp;GP</v>
      </c>
      <c r="K67" s="26" t="str" cm="1">
        <f t="array" ref="K67">IF(E67&lt;&gt;"",($A67-(_xlfn.XLOOKUP(TRUE,E$24:E66&lt;&gt;"",$A$24:$A66,,,-1)))/7,IF(F67&lt;&gt;"",($A67-(_xlfn.XLOOKUP(TRUE,F$24:F66&lt;&gt;"",$A$24:$A66,,,-1)))/7,IF(G67&lt;&gt;"",($A67-(_xlfn.XLOOKUP(TRUE,G$24:G66&lt;&gt;"",$A$24:$A66,,,-1)))/7,"")))</f>
        <v/>
      </c>
      <c r="L67" s="6" t="str">
        <f t="shared" si="14"/>
        <v>February</v>
      </c>
      <c r="M67" s="6">
        <f>IF(MONTH(A67)&lt;&gt;MONTH(A68),COUNTIF(C$26:F67,"&lt;&gt;")+COUNTIF(H$26:H67,"&lt;&gt;")-SUM(M$26:M66),"")</f>
        <v>3</v>
      </c>
      <c r="N67" s="6">
        <f>IF(MONTH(A67)&lt;&gt;MONTH(A68),COUNTIF(J$26:J67,"&lt;&gt;")-COUNTBLANK(J$26:J67)-SUM(N$26:N66),"")</f>
        <v>2</v>
      </c>
    </row>
    <row r="68" spans="1:14" x14ac:dyDescent="0.25">
      <c r="A68" s="4">
        <f t="shared" si="9"/>
        <v>46086</v>
      </c>
      <c r="B68" s="1" t="str">
        <f t="shared" si="10"/>
        <v>Thursday</v>
      </c>
      <c r="C68" s="2"/>
      <c r="D68" s="2"/>
      <c r="E68" s="2"/>
      <c r="F68" s="2"/>
      <c r="G68" s="2"/>
      <c r="H68" s="29"/>
      <c r="I68" s="2" t="str">
        <f t="shared" si="11"/>
        <v/>
      </c>
      <c r="J68" s="2" t="str">
        <f t="shared" si="12"/>
        <v/>
      </c>
      <c r="K68" s="26" t="str" cm="1">
        <f t="array" ref="K68">IF(E68&lt;&gt;"",($A68-(_xlfn.XLOOKUP(TRUE,E$24:E67&lt;&gt;"",$A$24:$A67,,,-1)))/7,IF(F68&lt;&gt;"",($A68-(_xlfn.XLOOKUP(TRUE,F$24:F67&lt;&gt;"",$A$24:$A67,,,-1)))/7,IF(G68&lt;&gt;"",($A68-(_xlfn.XLOOKUP(TRUE,G$24:G67&lt;&gt;"",$A$24:$A67,,,-1)))/7,"")))</f>
        <v/>
      </c>
      <c r="L68" s="6" t="str">
        <f t="shared" si="14"/>
        <v/>
      </c>
      <c r="M68" s="6" t="str">
        <f>IF(MONTH(A68)&lt;&gt;MONTH(A69),COUNTIF(C$26:F68,"&lt;&gt;")+COUNTIF(H$26:H68,"&lt;&gt;")-SUM(M$26:M67),"")</f>
        <v/>
      </c>
      <c r="N68" s="6" t="str">
        <f>IF(MONTH(A68)&lt;&gt;MONTH(A69),COUNTIF(J$26:J68,"&lt;&gt;")-COUNTBLANK(J$26:J68)-SUM(N$26:N67),"")</f>
        <v/>
      </c>
    </row>
    <row r="69" spans="1:14" x14ac:dyDescent="0.25">
      <c r="A69" s="4">
        <f t="shared" si="9"/>
        <v>46093</v>
      </c>
      <c r="B69" s="1" t="str">
        <f t="shared" si="10"/>
        <v>Thursday</v>
      </c>
      <c r="C69" s="2" t="s">
        <v>0</v>
      </c>
      <c r="D69" s="2"/>
      <c r="E69" s="2"/>
      <c r="F69" s="2"/>
      <c r="G69" s="2"/>
      <c r="H69" s="29" t="s">
        <v>4</v>
      </c>
      <c r="I69" s="2" t="str">
        <f t="shared" si="11"/>
        <v xml:space="preserve">Planning &amp; Highways (Planning only), followed by </v>
      </c>
      <c r="J69" s="2" t="str">
        <f t="shared" si="12"/>
        <v>Full</v>
      </c>
      <c r="K69" s="26" t="str" cm="1">
        <f t="array" ref="K69">IF(E69&lt;&gt;"",($A69-(_xlfn.XLOOKUP(TRUE,E$24:E68&lt;&gt;"",$A$24:$A68,,,-1)))/7,IF(F69&lt;&gt;"",($A69-(_xlfn.XLOOKUP(TRUE,F$24:F68&lt;&gt;"",$A$24:$A68,,,-1)))/7,IF(G69&lt;&gt;"",($A69-(_xlfn.XLOOKUP(TRUE,G$24:G68&lt;&gt;"",$A$24:$A68,,,-1)))/7,"")))</f>
        <v/>
      </c>
      <c r="L69" s="6" t="str">
        <f t="shared" si="14"/>
        <v/>
      </c>
      <c r="M69" s="6" t="str">
        <f>IF(MONTH(A69)&lt;&gt;MONTH(A70),COUNTIF(C$26:F69,"&lt;&gt;")+COUNTIF(H$26:H69,"&lt;&gt;")-SUM(M$26:M68),"")</f>
        <v/>
      </c>
      <c r="N69" s="6" t="str">
        <f>IF(MONTH(A69)&lt;&gt;MONTH(A70),COUNTIF(J$26:J69,"&lt;&gt;")-COUNTBLANK(J$26:J69)-SUM(N$26:N68),"")</f>
        <v/>
      </c>
    </row>
    <row r="70" spans="1:14" x14ac:dyDescent="0.25">
      <c r="A70" s="4">
        <f t="shared" si="9"/>
        <v>46100</v>
      </c>
      <c r="B70" s="1" t="str">
        <f t="shared" si="10"/>
        <v>Thursday</v>
      </c>
      <c r="C70" s="2"/>
      <c r="D70" s="2"/>
      <c r="E70" s="2"/>
      <c r="F70" s="2"/>
      <c r="G70" s="2"/>
      <c r="H70" s="29"/>
      <c r="I70" s="2" t="str">
        <f t="shared" si="11"/>
        <v/>
      </c>
      <c r="J70" s="2" t="str">
        <f t="shared" si="12"/>
        <v/>
      </c>
      <c r="K70" s="26" t="str" cm="1">
        <f t="array" ref="K70">IF(E70&lt;&gt;"",($A70-(_xlfn.XLOOKUP(TRUE,E$24:E69&lt;&gt;"",$A$24:$A69,,,-1)))/7,IF(F70&lt;&gt;"",($A70-(_xlfn.XLOOKUP(TRUE,F$24:F69&lt;&gt;"",$A$24:$A69,,,-1)))/7,IF(G70&lt;&gt;"",($A70-(_xlfn.XLOOKUP(TRUE,G$24:G69&lt;&gt;"",$A$24:$A69,,,-1)))/7,"")))</f>
        <v/>
      </c>
      <c r="L70" s="6" t="str">
        <f t="shared" si="14"/>
        <v/>
      </c>
      <c r="M70" s="6" t="str">
        <f>IF(MONTH(A70)&lt;&gt;MONTH(A71),COUNTIF(C$26:F70,"&lt;&gt;")+COUNTIF(H$26:H70,"&lt;&gt;")-SUM(M$26:M69),"")</f>
        <v/>
      </c>
      <c r="N70" s="6" t="str">
        <f>IF(MONTH(A70)&lt;&gt;MONTH(A71),COUNTIF(J$26:J70,"&lt;&gt;")-COUNTBLANK(J$26:J70)-SUM(N$26:N69),"")</f>
        <v/>
      </c>
    </row>
    <row r="71" spans="1:14" x14ac:dyDescent="0.25">
      <c r="A71" s="4">
        <f t="shared" si="9"/>
        <v>46107</v>
      </c>
      <c r="B71" s="1" t="str">
        <f t="shared" si="10"/>
        <v>Thursday</v>
      </c>
      <c r="C71" s="2"/>
      <c r="D71" s="2"/>
      <c r="E71" s="2"/>
      <c r="F71" s="2"/>
      <c r="G71" s="2"/>
      <c r="H71" s="29"/>
      <c r="I71" s="2" t="str">
        <f t="shared" si="11"/>
        <v/>
      </c>
      <c r="J71" s="2" t="str">
        <f t="shared" si="12"/>
        <v/>
      </c>
      <c r="K71" s="26" t="str" cm="1">
        <f t="array" ref="K71">IF(E71&lt;&gt;"",($A71-(_xlfn.XLOOKUP(TRUE,E$24:E70&lt;&gt;"",$A$24:$A70,,,-1)))/7,IF(F71&lt;&gt;"",($A71-(_xlfn.XLOOKUP(TRUE,F$24:F70&lt;&gt;"",$A$24:$A70,,,-1)))/7,IF(G71&lt;&gt;"",($A71-(_xlfn.XLOOKUP(TRUE,G$24:G70&lt;&gt;"",$A$24:$A70,,,-1)))/7,"")))</f>
        <v/>
      </c>
      <c r="L71" s="6" t="str">
        <f t="shared" si="14"/>
        <v>March</v>
      </c>
      <c r="M71" s="6">
        <f>IF(MONTH(A71)&lt;&gt;MONTH(A72),COUNTIF(C$26:F71,"&lt;&gt;")+COUNTIF(H$26:H71,"&lt;&gt;")-SUM(M$26:M70),"")</f>
        <v>2</v>
      </c>
      <c r="N71" s="6">
        <f>IF(MONTH(A71)&lt;&gt;MONTH(A72),COUNTIF(J$26:J71,"&lt;&gt;")-COUNTBLANK(J$26:J71)-SUM(N$26:N70),"")</f>
        <v>1</v>
      </c>
    </row>
    <row r="72" spans="1:14" x14ac:dyDescent="0.25">
      <c r="A72" s="4">
        <f t="shared" si="9"/>
        <v>46114</v>
      </c>
      <c r="B72" s="1" t="str">
        <f t="shared" si="10"/>
        <v>Thursday</v>
      </c>
      <c r="C72" s="2"/>
      <c r="D72" s="2"/>
      <c r="E72" s="2"/>
      <c r="F72" s="2"/>
      <c r="G72" s="2" t="s">
        <v>21</v>
      </c>
      <c r="H72" s="29" t="s">
        <v>4</v>
      </c>
      <c r="I72" s="2" t="str">
        <f t="shared" si="11"/>
        <v/>
      </c>
      <c r="J72" s="2" t="str">
        <f t="shared" si="12"/>
        <v>Planning &amp; Highways (Both)</v>
      </c>
      <c r="K72" s="26" cm="1">
        <f t="array" ref="K72">IF(E72&lt;&gt;"",($A72-(_xlfn.XLOOKUP(TRUE,E$24:E71&lt;&gt;"",$A$24:$A71,,,-1)))/7,IF(F72&lt;&gt;"",($A72-(_xlfn.XLOOKUP(TRUE,F$24:F71&lt;&gt;"",$A$24:$A71,,,-1)))/7,IF(G72&lt;&gt;"",($A72-(_xlfn.XLOOKUP(TRUE,G$24:G71&lt;&gt;"",$A$24:$A71,,,-1)))/7,"")))</f>
        <v>16</v>
      </c>
      <c r="L72" s="6" t="str">
        <f t="shared" si="14"/>
        <v/>
      </c>
      <c r="M72" s="6" t="str">
        <f>IF(MONTH(A72)&lt;&gt;MONTH(A73),COUNTIF(C$26:F72,"&lt;&gt;")+COUNTIF(H$26:H72,"&lt;&gt;")-SUM(M$26:M71),"")</f>
        <v/>
      </c>
      <c r="N72" s="6" t="str">
        <f>IF(MONTH(A72)&lt;&gt;MONTH(A73),COUNTIF(J$26:J72,"&lt;&gt;")-COUNTBLANK(J$26:J72)-SUM(N$26:N71),"")</f>
        <v/>
      </c>
    </row>
    <row r="73" spans="1:14" x14ac:dyDescent="0.25">
      <c r="A73" s="4">
        <f t="shared" si="9"/>
        <v>46121</v>
      </c>
      <c r="B73" s="1" t="str">
        <f t="shared" si="10"/>
        <v>Thursday</v>
      </c>
      <c r="C73" s="2"/>
      <c r="D73" s="2"/>
      <c r="E73" s="2" t="s">
        <v>3</v>
      </c>
      <c r="F73" s="2"/>
      <c r="G73" s="2"/>
      <c r="H73" s="29"/>
      <c r="I73" s="2" t="str">
        <f t="shared" si="11"/>
        <v/>
      </c>
      <c r="J73" s="2" t="str">
        <f t="shared" si="12"/>
        <v>Community</v>
      </c>
      <c r="K73" s="26" cm="1">
        <f t="array" ref="K73">IF(E73&lt;&gt;"",($A73-(_xlfn.XLOOKUP(TRUE,E$24:E72&lt;&gt;"",$A$24:$A72,,,-1)))/7,IF(F73&lt;&gt;"",($A73-(_xlfn.XLOOKUP(TRUE,F$24:F72&lt;&gt;"",$A$24:$A72,,,-1)))/7,IF(G73&lt;&gt;"",($A73-(_xlfn.XLOOKUP(TRUE,G$24:G72&lt;&gt;"",$A$24:$A72,,,-1)))/7,"")))</f>
        <v>11</v>
      </c>
      <c r="L73" s="6" t="str">
        <f t="shared" si="14"/>
        <v/>
      </c>
      <c r="M73" s="6" t="str">
        <f>IF(MONTH(A73)&lt;&gt;MONTH(A74),COUNTIF(C$26:F73,"&lt;&gt;")+COUNTIF(H$26:H73,"&lt;&gt;")-SUM(M$26:M72),"")</f>
        <v/>
      </c>
      <c r="N73" s="6" t="str">
        <f>IF(MONTH(A73)&lt;&gt;MONTH(A74),COUNTIF(J$26:J73,"&lt;&gt;")-COUNTBLANK(J$26:J73)-SUM(N$26:N72),"")</f>
        <v/>
      </c>
    </row>
    <row r="74" spans="1:14" x14ac:dyDescent="0.25">
      <c r="A74" s="4">
        <f t="shared" si="9"/>
        <v>46128</v>
      </c>
      <c r="B74" s="1" t="str">
        <f t="shared" si="10"/>
        <v>Thursday</v>
      </c>
      <c r="C74" s="2"/>
      <c r="D74" s="2"/>
      <c r="E74" s="2"/>
      <c r="F74" s="2"/>
      <c r="G74" s="2"/>
      <c r="H74" s="29"/>
      <c r="I74" s="2" t="str">
        <f t="shared" si="11"/>
        <v/>
      </c>
      <c r="J74" s="2" t="str">
        <f t="shared" si="12"/>
        <v/>
      </c>
      <c r="K74" s="26" t="str" cm="1">
        <f t="array" ref="K74">IF(E74&lt;&gt;"",($A74-(_xlfn.XLOOKUP(TRUE,E$24:E73&lt;&gt;"",$A$24:$A73,,,-1)))/7,IF(F74&lt;&gt;"",($A74-(_xlfn.XLOOKUP(TRUE,F$24:F73&lt;&gt;"",$A$24:$A73,,,-1)))/7,IF(G74&lt;&gt;"",($A74-(_xlfn.XLOOKUP(TRUE,G$24:G73&lt;&gt;"",$A$24:$A73,,,-1)))/7,"")))</f>
        <v/>
      </c>
      <c r="L74" s="6" t="str">
        <f t="shared" si="14"/>
        <v/>
      </c>
      <c r="M74" s="6" t="str">
        <f>IF(MONTH(A74)&lt;&gt;MONTH(A75),COUNTIF(C$26:F74,"&lt;&gt;")+COUNTIF(H$26:H74,"&lt;&gt;")-SUM(M$26:M73),"")</f>
        <v/>
      </c>
      <c r="N74" s="6" t="str">
        <f>IF(MONTH(A74)&lt;&gt;MONTH(A75),COUNTIF(J$26:J74,"&lt;&gt;")-COUNTBLANK(J$26:J74)-SUM(N$26:N73),"")</f>
        <v/>
      </c>
    </row>
    <row r="75" spans="1:14" x14ac:dyDescent="0.25">
      <c r="A75" s="4">
        <f t="shared" si="9"/>
        <v>46135</v>
      </c>
      <c r="B75" s="1" t="str">
        <f t="shared" si="10"/>
        <v>Thursday</v>
      </c>
      <c r="C75" s="2"/>
      <c r="D75" s="2"/>
      <c r="E75" s="2"/>
      <c r="F75" s="2"/>
      <c r="G75" s="2"/>
      <c r="H75" s="29" t="s">
        <v>4</v>
      </c>
      <c r="I75" s="2" t="str">
        <f t="shared" si="11"/>
        <v/>
      </c>
      <c r="J75" s="2" t="str">
        <f t="shared" si="12"/>
        <v>Planning &amp; Highways (Planning only)</v>
      </c>
      <c r="K75" s="26" t="str" cm="1">
        <f t="array" ref="K75">IF(E75&lt;&gt;"",($A75-(_xlfn.XLOOKUP(TRUE,E$24:E74&lt;&gt;"",$A$24:$A74,,,-1)))/7,IF(F75&lt;&gt;"",($A75-(_xlfn.XLOOKUP(TRUE,F$24:F74&lt;&gt;"",$A$24:$A74,,,-1)))/7,IF(G75&lt;&gt;"",($A75-(_xlfn.XLOOKUP(TRUE,G$24:G74&lt;&gt;"",$A$24:$A74,,,-1)))/7,"")))</f>
        <v/>
      </c>
      <c r="L75" s="6" t="str">
        <f t="shared" si="14"/>
        <v/>
      </c>
      <c r="M75" s="6" t="str">
        <f>IF(MONTH(A75)&lt;&gt;MONTH(A76),COUNTIF(C$26:F75,"&lt;&gt;")+COUNTIF(H$26:H75,"&lt;&gt;")-SUM(M$26:M74),"")</f>
        <v/>
      </c>
      <c r="N75" s="6" t="str">
        <f>IF(MONTH(A75)&lt;&gt;MONTH(A76),COUNTIF(J$26:J75,"&lt;&gt;")-COUNTBLANK(J$26:J75)-SUM(N$26:N74),"")</f>
        <v/>
      </c>
    </row>
    <row r="76" spans="1:14" x14ac:dyDescent="0.25">
      <c r="A76" s="4">
        <f t="shared" ref="A76" si="15">A75+7</f>
        <v>46142</v>
      </c>
      <c r="B76" s="1" t="str">
        <f t="shared" si="10"/>
        <v>Thursday</v>
      </c>
      <c r="C76" s="2"/>
      <c r="D76" s="2" t="s">
        <v>1</v>
      </c>
      <c r="E76" s="2"/>
      <c r="F76" s="2"/>
      <c r="G76" s="2"/>
      <c r="H76" s="29"/>
      <c r="I76" s="2" t="str">
        <f t="shared" si="11"/>
        <v/>
      </c>
      <c r="J76" s="2" t="str">
        <f t="shared" si="12"/>
        <v>F&amp;GP</v>
      </c>
      <c r="K76" s="26" t="str" cm="1">
        <f t="array" ref="K76">IF(E76&lt;&gt;"",($A76-(_xlfn.XLOOKUP(TRUE,E$24:E75&lt;&gt;"",$A$24:$A75,,,-1)))/7,IF(F76&lt;&gt;"",($A76-(_xlfn.XLOOKUP(TRUE,F$24:F75&lt;&gt;"",$A$24:$A75,,,-1)))/7,IF(G76&lt;&gt;"",($A76-(_xlfn.XLOOKUP(TRUE,G$24:G75&lt;&gt;"",$A$24:$A75,,,-1)))/7,"")))</f>
        <v/>
      </c>
      <c r="L76" s="6" t="str">
        <f t="shared" si="14"/>
        <v>April</v>
      </c>
      <c r="M76" s="6">
        <f>IF(MONTH(A76)&lt;&gt;MONTH(A77),COUNTIF(C$26:F76,"&lt;&gt;")+COUNTIF(H$26:H76,"&lt;&gt;")-SUM(M$26:M75),"")</f>
        <v>4</v>
      </c>
      <c r="N76" s="6">
        <f>IF(MONTH(A76)&lt;&gt;MONTH(A77),COUNTIF(J$26:J76,"&lt;&gt;")-COUNTBLANK(J$26:J76)-SUM(N$26:N75),"")</f>
        <v>4</v>
      </c>
    </row>
    <row r="77" spans="1:14" x14ac:dyDescent="0.25">
      <c r="B77" s="1"/>
      <c r="I77" t="str">
        <f t="shared" ref="I77:I80" si="16">IF(OR(G77="Highways",AND(C77="",D77="",F77="",E77="")),"",IF(H77="","",IF(AND(H77="Planning",J77&lt;&gt;""),"Planning &amp; Highways*, followed by ","")))</f>
        <v/>
      </c>
      <c r="J77" s="2" t="str">
        <f t="shared" ref="J77:J80" si="17">IF(G77&lt;&gt;"","Planning &amp; Highways",IF(AND(H77&lt;&gt;"",C77="",D77="",F77="",E77=""),"Planning &amp; Highways*",C77&amp;D77&amp;F77&amp;E77))</f>
        <v/>
      </c>
      <c r="K77" s="26" t="str" cm="1">
        <f t="array" ref="K77">IF(E77&lt;&gt;"",($A77-(_xlfn.XLOOKUP(TRUE,E$24:E76&lt;&gt;"",$A$24:$A76,,,-1)))/7,IF(F77&lt;&gt;"",($A77-(_xlfn.XLOOKUP(TRUE,F$24:F76&lt;&gt;"",$A$24:$A76,,,-1)))/7,IF(G77&lt;&gt;"",($A77-(_xlfn.XLOOKUP(TRUE,G$24:G76&lt;&gt;"",$A$24:$A76,,,-1)))/7,"")))</f>
        <v/>
      </c>
    </row>
    <row r="78" spans="1:14" x14ac:dyDescent="0.25">
      <c r="A78" s="10" t="s">
        <v>8</v>
      </c>
      <c r="B78" s="1"/>
      <c r="I78" t="str">
        <f t="shared" ref="I78:I79" si="18">IF(OR(G78="Highways",AND(C78="",D78="",F78="",E78="")),"",IF(H78="","",IF(AND(H78="Planning",J78&lt;&gt;""),"Planning &amp; Highways*, followed by ","")))</f>
        <v/>
      </c>
      <c r="J78" s="2" t="str">
        <f t="shared" ref="J78:J79" si="19">IF(G78&lt;&gt;"","Planning &amp; Highways",IF(AND(H78&lt;&gt;"",C78="",D78="",F78="",E78=""),"Planning &amp; Highways*",C78&amp;D78&amp;F78&amp;E78))</f>
        <v/>
      </c>
      <c r="K78" s="26" t="str" cm="1">
        <f t="array" ref="K78">IF(E78&lt;&gt;"",($A78-(_xlfn.XLOOKUP(TRUE,E$24:E77&lt;&gt;"",$A$24:$A77,,,-1)))/7,IF(F78&lt;&gt;"",($A78-(_xlfn.XLOOKUP(TRUE,F$24:F77&lt;&gt;"",$A$24:$A77,,,-1)))/7,IF(G78&lt;&gt;"",($A78-(_xlfn.XLOOKUP(TRUE,G$24:G77&lt;&gt;"",$A$24:$A77,,,-1)))/7,"")))</f>
        <v/>
      </c>
    </row>
    <row r="79" spans="1:14" x14ac:dyDescent="0.25">
      <c r="B79" s="1"/>
      <c r="I79" t="str">
        <f t="shared" si="18"/>
        <v/>
      </c>
      <c r="J79" s="2" t="str">
        <f t="shared" si="19"/>
        <v/>
      </c>
      <c r="K79" s="26" t="str" cm="1">
        <f t="array" ref="K79">IF(E79&lt;&gt;"",($A79-(_xlfn.XLOOKUP(TRUE,E$24:E78&lt;&gt;"",$A$24:$A78,,,-1)))/7,IF(F79&lt;&gt;"",($A79-(_xlfn.XLOOKUP(TRUE,F$24:F78&lt;&gt;"",$A$24:$A78,,,-1)))/7,IF(G79&lt;&gt;"",($A79-(_xlfn.XLOOKUP(TRUE,G$24:G78&lt;&gt;"",$A$24:$A78,,,-1)))/7,"")))</f>
        <v/>
      </c>
    </row>
    <row r="80" spans="1:14" x14ac:dyDescent="0.25">
      <c r="A80" s="4">
        <f t="shared" ref="A80" si="20">A76+7</f>
        <v>46149</v>
      </c>
      <c r="B80" s="1" t="str">
        <f t="shared" si="10"/>
        <v>Thursday</v>
      </c>
      <c r="C80" s="2" t="s">
        <v>5</v>
      </c>
      <c r="D80" s="2"/>
      <c r="E80" s="2" t="s">
        <v>5</v>
      </c>
      <c r="F80" s="2" t="s">
        <v>5</v>
      </c>
      <c r="G80" s="2"/>
      <c r="H80" s="29"/>
      <c r="I80" s="2" t="str">
        <f t="shared" si="16"/>
        <v/>
      </c>
      <c r="J80" s="2" t="str">
        <f t="shared" si="17"/>
        <v/>
      </c>
      <c r="K80" s="26" t="str" cm="1">
        <f t="array" ref="K80">IF(E80&lt;&gt;"",($A80-(_xlfn.XLOOKUP(TRUE,E$24:E79&lt;&gt;"",$A$24:$A79,,,-1)))/7,IF(F80&lt;&gt;"",($A80-(_xlfn.XLOOKUP(TRUE,F$24:F79&lt;&gt;"",$A$24:$A79,,,-1)))/7,IF(G80&lt;&gt;"",($A80-(_xlfn.XLOOKUP(TRUE,G$24:G79&lt;&gt;"",$A$24:$A79,,,-1)))/7,"")))</f>
        <v/>
      </c>
    </row>
    <row r="81" spans="1:11" x14ac:dyDescent="0.25">
      <c r="A81" s="4">
        <f>A80+7</f>
        <v>46156</v>
      </c>
      <c r="B81" s="1" t="str">
        <f t="shared" si="10"/>
        <v>Thursday</v>
      </c>
      <c r="C81" s="2" t="s">
        <v>20</v>
      </c>
      <c r="D81" s="2"/>
      <c r="E81" s="2"/>
      <c r="F81" s="2"/>
      <c r="G81" s="2"/>
      <c r="H81" s="29" t="s">
        <v>4</v>
      </c>
      <c r="I81" s="2" t="str">
        <f t="shared" ref="I81" si="21">IF(OR(G81="Highways",AND(C81="",D81="",F81="",E81="")),"",IF(H81="","",IF(AND(H81="Planning",J81&lt;&gt;""),"Planning &amp; Highways (Planning only), followed by ","")))</f>
        <v xml:space="preserve">Planning &amp; Highways (Planning only), followed by </v>
      </c>
      <c r="J81" s="2" t="str">
        <f t="shared" ref="J81" si="22">IF(G81&lt;&gt;"","Planning &amp; Highways (Both)",IF(AND(H81&lt;&gt;"",C81="",D81="",F81="",E81=""),"Planning &amp; Highways (Planning only)",C81&amp;D81&amp;F81&amp;E81))</f>
        <v>Full (Annual)</v>
      </c>
      <c r="K81" s="26" t="str" cm="1">
        <f t="array" ref="K81">IF(E81&lt;&gt;"",($A81-(_xlfn.XLOOKUP(TRUE,E$24:E80&lt;&gt;"",$A$24:$A80,,,-1)))/7,IF(F81&lt;&gt;"",($A81-(_xlfn.XLOOKUP(TRUE,F$24:F80&lt;&gt;"",$A$24:$A80,,,-1)))/7,IF(G81&lt;&gt;"",($A81-(_xlfn.XLOOKUP(TRUE,G$24:G80&lt;&gt;"",$A$24:$A80,,,-1)))/7,"")))</f>
        <v/>
      </c>
    </row>
    <row r="82" spans="1:11" x14ac:dyDescent="0.25">
      <c r="A82" s="4">
        <f t="shared" ref="A82:A92" si="23">A81+7</f>
        <v>46163</v>
      </c>
      <c r="B82" s="1" t="str">
        <f t="shared" ref="B82:B92" si="24">TEXT(A82,"dddd")</f>
        <v>Thursday</v>
      </c>
      <c r="C82" s="2"/>
      <c r="D82" s="2"/>
      <c r="E82" s="2"/>
      <c r="F82" s="2"/>
      <c r="G82" s="2"/>
      <c r="H82" s="29"/>
      <c r="I82" s="2" t="str">
        <f t="shared" ref="I82:I92" si="25">IF(OR(G82="Highways",AND(C82="",D82="",F82="",E82="")),"",IF(H82="","",IF(AND(H82="Planning",J82&lt;&gt;""),"Planning &amp; Highways (Planning only), followed by ","")))</f>
        <v/>
      </c>
      <c r="J82" s="2" t="str">
        <f t="shared" ref="J82:J92" si="26">IF(G82&lt;&gt;"","Planning &amp; Highways (Both)",IF(AND(H82&lt;&gt;"",C82="",D82="",F82="",E82=""),"Planning &amp; Highways (Planning only)",C82&amp;D82&amp;F82&amp;E82))</f>
        <v/>
      </c>
      <c r="K82" s="26" t="str" cm="1">
        <f t="array" ref="K82">IF(E82&lt;&gt;"",($A82-(_xlfn.XLOOKUP(TRUE,E$24:E81&lt;&gt;"",$A$24:$A81,,,-1)))/7,IF(F82&lt;&gt;"",($A82-(_xlfn.XLOOKUP(TRUE,F$24:F81&lt;&gt;"",$A$24:$A81,,,-1)))/7,IF(G82&lt;&gt;"",($A82-(_xlfn.XLOOKUP(TRUE,G$24:G81&lt;&gt;"",$A$24:$A81,,,-1)))/7,"")))</f>
        <v/>
      </c>
    </row>
    <row r="83" spans="1:11" x14ac:dyDescent="0.25">
      <c r="A83" s="4">
        <f t="shared" si="23"/>
        <v>46170</v>
      </c>
      <c r="B83" s="1" t="str">
        <f t="shared" si="24"/>
        <v>Thursday</v>
      </c>
      <c r="C83" s="2"/>
      <c r="D83" s="2"/>
      <c r="E83" s="2"/>
      <c r="F83" s="2" t="s">
        <v>2</v>
      </c>
      <c r="G83" s="2"/>
      <c r="H83" s="29"/>
      <c r="I83" s="2" t="str">
        <f t="shared" si="25"/>
        <v/>
      </c>
      <c r="J83" s="2" t="str">
        <f t="shared" si="26"/>
        <v>Facilities</v>
      </c>
      <c r="K83" s="26" cm="1">
        <f t="array" ref="K83">IF(E83&lt;&gt;"",($A83-(_xlfn.XLOOKUP(TRUE,E$24:E82&lt;&gt;"",$A$24:$A82,,,-1)))/7,IF(F83&lt;&gt;"",($A83-(_xlfn.XLOOKUP(TRUE,F$24:F82&lt;&gt;"",$A$24:$A82,,,-1)))/7,IF(G83&lt;&gt;"",($A83-(_xlfn.XLOOKUP(TRUE,G$24:G82&lt;&gt;"",$A$24:$A82,,,-1)))/7,"")))</f>
        <v>14</v>
      </c>
    </row>
    <row r="84" spans="1:11" x14ac:dyDescent="0.25">
      <c r="A84" s="4">
        <f t="shared" si="23"/>
        <v>46177</v>
      </c>
      <c r="B84" s="1" t="str">
        <f t="shared" si="24"/>
        <v>Thursday</v>
      </c>
      <c r="C84" s="2"/>
      <c r="D84" s="2" t="s">
        <v>1</v>
      </c>
      <c r="E84" s="2"/>
      <c r="F84" s="2"/>
      <c r="G84" s="2"/>
      <c r="H84" s="29" t="s">
        <v>4</v>
      </c>
      <c r="I84" s="2" t="str">
        <f t="shared" si="25"/>
        <v xml:space="preserve">Planning &amp; Highways (Planning only), followed by </v>
      </c>
      <c r="J84" s="2" t="str">
        <f t="shared" si="26"/>
        <v>F&amp;GP</v>
      </c>
      <c r="K84" s="26" t="str" cm="1">
        <f t="array" ref="K84">IF(E84&lt;&gt;"",($A84-(_xlfn.XLOOKUP(TRUE,E$24:E83&lt;&gt;"",$A$24:$A83,,,-1)))/7,IF(F84&lt;&gt;"",($A84-(_xlfn.XLOOKUP(TRUE,F$24:F83&lt;&gt;"",$A$24:$A83,,,-1)))/7,IF(G84&lt;&gt;"",($A84-(_xlfn.XLOOKUP(TRUE,G$24:G83&lt;&gt;"",$A$24:$A83,,,-1)))/7,"")))</f>
        <v/>
      </c>
    </row>
    <row r="85" spans="1:11" x14ac:dyDescent="0.25">
      <c r="A85" s="4">
        <f t="shared" si="23"/>
        <v>46184</v>
      </c>
      <c r="B85" s="1" t="str">
        <f t="shared" si="24"/>
        <v>Thursday</v>
      </c>
      <c r="C85" s="2"/>
      <c r="D85" s="2"/>
      <c r="E85" s="2"/>
      <c r="F85" s="2"/>
      <c r="G85" s="2"/>
      <c r="H85" s="29"/>
      <c r="I85" s="2" t="str">
        <f t="shared" si="25"/>
        <v/>
      </c>
      <c r="J85" s="2" t="str">
        <f t="shared" si="26"/>
        <v/>
      </c>
      <c r="K85" s="26" t="str" cm="1">
        <f t="array" ref="K85">IF(E85&lt;&gt;"",($A85-(_xlfn.XLOOKUP(TRUE,E$24:E84&lt;&gt;"",$A$24:$A84,,,-1)))/7,IF(F85&lt;&gt;"",($A85-(_xlfn.XLOOKUP(TRUE,F$24:F84&lt;&gt;"",$A$24:$A84,,,-1)))/7,IF(G85&lt;&gt;"",($A85-(_xlfn.XLOOKUP(TRUE,G$24:G84&lt;&gt;"",$A$24:$A84,,,-1)))/7,"")))</f>
        <v/>
      </c>
    </row>
    <row r="86" spans="1:11" x14ac:dyDescent="0.25">
      <c r="A86" s="4">
        <f t="shared" si="23"/>
        <v>46191</v>
      </c>
      <c r="B86" s="1" t="str">
        <f t="shared" si="24"/>
        <v>Thursday</v>
      </c>
      <c r="C86" s="2" t="s">
        <v>28</v>
      </c>
      <c r="D86" s="2"/>
      <c r="E86" s="2"/>
      <c r="F86" s="2"/>
      <c r="G86" s="2"/>
      <c r="H86" s="29"/>
      <c r="I86" s="2" t="str">
        <f t="shared" si="25"/>
        <v/>
      </c>
      <c r="J86" s="2" t="str">
        <f t="shared" si="26"/>
        <v>Full (Approval of Accounts)</v>
      </c>
      <c r="K86" s="26" t="str" cm="1">
        <f t="array" ref="K86">IF(E86&lt;&gt;"",($A86-(_xlfn.XLOOKUP(TRUE,E$24:E85&lt;&gt;"",$A$24:$A85,,,-1)))/7,IF(F86&lt;&gt;"",($A86-(_xlfn.XLOOKUP(TRUE,F$24:F85&lt;&gt;"",$A$24:$A85,,,-1)))/7,IF(G86&lt;&gt;"",($A86-(_xlfn.XLOOKUP(TRUE,G$24:G85&lt;&gt;"",$A$24:$A85,,,-1)))/7,"")))</f>
        <v/>
      </c>
    </row>
    <row r="87" spans="1:11" x14ac:dyDescent="0.25">
      <c r="A87" s="4">
        <f t="shared" si="23"/>
        <v>46198</v>
      </c>
      <c r="B87" s="1" t="str">
        <f t="shared" si="24"/>
        <v>Thursday</v>
      </c>
      <c r="C87" s="2"/>
      <c r="D87" s="2"/>
      <c r="E87" s="2"/>
      <c r="F87" s="2"/>
      <c r="G87" s="2" t="s">
        <v>21</v>
      </c>
      <c r="H87" s="29" t="s">
        <v>4</v>
      </c>
      <c r="I87" s="2" t="str">
        <f t="shared" si="25"/>
        <v/>
      </c>
      <c r="J87" s="2" t="str">
        <f t="shared" si="26"/>
        <v>Planning &amp; Highways (Both)</v>
      </c>
      <c r="K87" s="26" cm="1">
        <f t="array" ref="K87">IF(E87&lt;&gt;"",($A87-(_xlfn.XLOOKUP(TRUE,E$24:E86&lt;&gt;"",$A$24:$A86,,,-1)))/7,IF(F87&lt;&gt;"",($A87-(_xlfn.XLOOKUP(TRUE,F$24:F86&lt;&gt;"",$A$24:$A86,,,-1)))/7,IF(G87&lt;&gt;"",($A87-(_xlfn.XLOOKUP(TRUE,G$24:G86&lt;&gt;"",$A$24:$A86,,,-1)))/7,"")))</f>
        <v>12</v>
      </c>
    </row>
    <row r="88" spans="1:11" x14ac:dyDescent="0.25">
      <c r="A88" s="4">
        <f t="shared" si="23"/>
        <v>46205</v>
      </c>
      <c r="B88" s="1" t="str">
        <f t="shared" si="24"/>
        <v>Thursday</v>
      </c>
      <c r="C88" s="2"/>
      <c r="D88" s="2"/>
      <c r="E88" s="2" t="s">
        <v>3</v>
      </c>
      <c r="F88" s="2"/>
      <c r="G88" s="2"/>
      <c r="H88" s="29"/>
      <c r="I88" s="2" t="str">
        <f t="shared" si="25"/>
        <v/>
      </c>
      <c r="J88" s="2" t="str">
        <f t="shared" si="26"/>
        <v>Community</v>
      </c>
      <c r="K88" s="26" cm="1">
        <f t="array" ref="K88">IF(E88&lt;&gt;"",($A88-(_xlfn.XLOOKUP(TRUE,E$24:E87&lt;&gt;"",$A$24:$A87,,,-1)))/7,IF(F88&lt;&gt;"",($A88-(_xlfn.XLOOKUP(TRUE,F$24:F87&lt;&gt;"",$A$24:$A87,,,-1)))/7,IF(G88&lt;&gt;"",($A88-(_xlfn.XLOOKUP(TRUE,G$24:G87&lt;&gt;"",$A$24:$A87,,,-1)))/7,"")))</f>
        <v>12</v>
      </c>
    </row>
    <row r="89" spans="1:11" x14ac:dyDescent="0.25">
      <c r="A89" s="4">
        <f t="shared" si="23"/>
        <v>46212</v>
      </c>
      <c r="B89" s="1" t="str">
        <f t="shared" si="24"/>
        <v>Thursday</v>
      </c>
      <c r="C89" s="2"/>
      <c r="D89" s="2"/>
      <c r="E89" s="2"/>
      <c r="F89" s="2"/>
      <c r="G89" s="2"/>
      <c r="H89" s="29"/>
      <c r="I89" s="2" t="str">
        <f t="shared" si="25"/>
        <v/>
      </c>
      <c r="J89" s="2" t="str">
        <f t="shared" si="26"/>
        <v/>
      </c>
      <c r="K89" s="26" t="str" cm="1">
        <f t="array" ref="K89">IF(E89&lt;&gt;"",($A89-(_xlfn.XLOOKUP(TRUE,E$24:E88&lt;&gt;"",$A$24:$A88,,,-1)))/7,IF(F89&lt;&gt;"",($A89-(_xlfn.XLOOKUP(TRUE,F$24:F88&lt;&gt;"",$A$24:$A88,,,-1)))/7,IF(G89&lt;&gt;"",($A89-(_xlfn.XLOOKUP(TRUE,G$24:G88&lt;&gt;"",$A$24:$A88,,,-1)))/7,"")))</f>
        <v/>
      </c>
    </row>
    <row r="90" spans="1:11" x14ac:dyDescent="0.25">
      <c r="A90" s="4">
        <f t="shared" si="23"/>
        <v>46219</v>
      </c>
      <c r="B90" s="1" t="str">
        <f t="shared" si="24"/>
        <v>Thursday</v>
      </c>
      <c r="C90" s="2"/>
      <c r="D90" s="2"/>
      <c r="E90" s="2"/>
      <c r="F90" s="2"/>
      <c r="G90" s="2"/>
      <c r="H90" s="29" t="s">
        <v>4</v>
      </c>
      <c r="I90" s="2" t="str">
        <f t="shared" si="25"/>
        <v/>
      </c>
      <c r="J90" s="2" t="str">
        <f t="shared" si="26"/>
        <v>Planning &amp; Highways (Planning only)</v>
      </c>
      <c r="K90" s="26" t="str" cm="1">
        <f t="array" ref="K90">IF(E90&lt;&gt;"",($A90-(_xlfn.XLOOKUP(TRUE,E$24:E89&lt;&gt;"",$A$24:$A89,,,-1)))/7,IF(F90&lt;&gt;"",($A90-(_xlfn.XLOOKUP(TRUE,F$24:F89&lt;&gt;"",$A$24:$A89,,,-1)))/7,IF(G90&lt;&gt;"",($A90-(_xlfn.XLOOKUP(TRUE,G$24:G89&lt;&gt;"",$A$24:$A89,,,-1)))/7,"")))</f>
        <v/>
      </c>
    </row>
    <row r="91" spans="1:11" x14ac:dyDescent="0.25">
      <c r="A91" s="4">
        <f t="shared" si="23"/>
        <v>46226</v>
      </c>
      <c r="B91" s="1" t="str">
        <f t="shared" si="24"/>
        <v>Thursday</v>
      </c>
      <c r="I91" t="str">
        <f t="shared" si="25"/>
        <v/>
      </c>
      <c r="J91" s="2" t="str">
        <f t="shared" si="26"/>
        <v/>
      </c>
      <c r="K91" s="26" t="str" cm="1">
        <f t="array" ref="K91">IF(E91&lt;&gt;"",($A91-(_xlfn.XLOOKUP(TRUE,E$24:E90&lt;&gt;"",$A$24:$A90,,,-1)))/7,IF(F91&lt;&gt;"",($A91-(_xlfn.XLOOKUP(TRUE,F$24:F90&lt;&gt;"",$A$24:$A90,,,-1)))/7,IF(G91&lt;&gt;"",($A91-(_xlfn.XLOOKUP(TRUE,G$24:G90&lt;&gt;"",$A$24:$A90,,,-1)))/7,"")))</f>
        <v/>
      </c>
    </row>
    <row r="92" spans="1:11" x14ac:dyDescent="0.25">
      <c r="A92" s="4">
        <f t="shared" si="23"/>
        <v>46233</v>
      </c>
      <c r="B92" s="1" t="str">
        <f t="shared" si="24"/>
        <v>Thursday</v>
      </c>
      <c r="I92" t="str">
        <f t="shared" si="25"/>
        <v/>
      </c>
      <c r="J92" s="2" t="str">
        <f t="shared" si="26"/>
        <v/>
      </c>
      <c r="K92" s="26" t="str" cm="1">
        <f t="array" ref="K92">IF(E92&lt;&gt;"",($A92-(_xlfn.XLOOKUP(TRUE,E$24:E91&lt;&gt;"",$A$24:$A91,,,-1)))/7,IF(F92&lt;&gt;"",($A92-(_xlfn.XLOOKUP(TRUE,F$24:F91&lt;&gt;"",$A$24:$A91,,,-1)))/7,IF(G92&lt;&gt;"",($A92-(_xlfn.XLOOKUP(TRUE,G$24:G91&lt;&gt;"",$A$24:$A91,,,-1)))/7,"")))</f>
        <v/>
      </c>
    </row>
    <row r="93" spans="1:11" x14ac:dyDescent="0.25">
      <c r="A93"/>
      <c r="C93"/>
      <c r="D93"/>
      <c r="E93"/>
      <c r="F93"/>
      <c r="G93"/>
      <c r="I93"/>
    </row>
    <row r="94" spans="1:11" x14ac:dyDescent="0.25">
      <c r="A94"/>
      <c r="C94"/>
      <c r="D94"/>
      <c r="E94"/>
      <c r="F94"/>
      <c r="G94"/>
      <c r="H94"/>
      <c r="I94"/>
    </row>
    <row r="95" spans="1:11" x14ac:dyDescent="0.25">
      <c r="A95"/>
      <c r="C95"/>
      <c r="D95"/>
      <c r="E95"/>
      <c r="F95"/>
      <c r="G95"/>
      <c r="H95"/>
      <c r="I95"/>
    </row>
    <row r="96" spans="1:11" x14ac:dyDescent="0.25">
      <c r="A96"/>
      <c r="C96"/>
      <c r="D96"/>
      <c r="E96"/>
      <c r="F96"/>
      <c r="G96"/>
      <c r="H96"/>
      <c r="I96"/>
    </row>
    <row r="97" spans="1:9" x14ac:dyDescent="0.25">
      <c r="A97"/>
      <c r="C97"/>
      <c r="D97"/>
      <c r="E97"/>
      <c r="F97"/>
      <c r="G97"/>
      <c r="H97"/>
      <c r="I97"/>
    </row>
    <row r="98" spans="1:9" x14ac:dyDescent="0.25">
      <c r="A98"/>
      <c r="C98"/>
      <c r="D98"/>
      <c r="E98"/>
      <c r="F98"/>
      <c r="G98"/>
      <c r="H98"/>
      <c r="I98"/>
    </row>
    <row r="99" spans="1:9" x14ac:dyDescent="0.25">
      <c r="A99"/>
      <c r="C99"/>
      <c r="D99"/>
      <c r="E99"/>
      <c r="F99"/>
      <c r="G99"/>
      <c r="H99"/>
      <c r="I99"/>
    </row>
    <row r="100" spans="1:9" x14ac:dyDescent="0.25">
      <c r="A100"/>
      <c r="C100"/>
      <c r="D100"/>
      <c r="E100"/>
      <c r="F100"/>
      <c r="G100"/>
      <c r="H100"/>
      <c r="I100"/>
    </row>
    <row r="101" spans="1:9" x14ac:dyDescent="0.25">
      <c r="A101"/>
      <c r="C101"/>
      <c r="D101"/>
      <c r="E101"/>
      <c r="F101"/>
      <c r="G101"/>
      <c r="H101"/>
      <c r="I101"/>
    </row>
    <row r="102" spans="1:9" x14ac:dyDescent="0.25">
      <c r="A102"/>
      <c r="C102"/>
      <c r="D102"/>
      <c r="E102"/>
      <c r="F102"/>
      <c r="G102"/>
      <c r="H102"/>
      <c r="I102"/>
    </row>
    <row r="103" spans="1:9" x14ac:dyDescent="0.25">
      <c r="A103"/>
      <c r="C103"/>
      <c r="D103"/>
      <c r="E103"/>
      <c r="F103"/>
      <c r="G103"/>
      <c r="H103"/>
      <c r="I103"/>
    </row>
    <row r="104" spans="1:9" x14ac:dyDescent="0.25">
      <c r="A104"/>
      <c r="C104"/>
      <c r="D104"/>
      <c r="E104"/>
      <c r="F104"/>
      <c r="G104"/>
      <c r="H104"/>
      <c r="I104"/>
    </row>
    <row r="105" spans="1:9" x14ac:dyDescent="0.25">
      <c r="A105"/>
      <c r="C105"/>
      <c r="D105"/>
      <c r="E105"/>
      <c r="F105"/>
      <c r="G105"/>
      <c r="H105"/>
      <c r="I105"/>
    </row>
    <row r="106" spans="1:9" x14ac:dyDescent="0.25">
      <c r="A106"/>
      <c r="C106"/>
      <c r="D106"/>
      <c r="E106"/>
      <c r="F106"/>
      <c r="G106"/>
      <c r="H106"/>
      <c r="I106"/>
    </row>
    <row r="107" spans="1:9" x14ac:dyDescent="0.25">
      <c r="A107"/>
      <c r="C107"/>
      <c r="D107"/>
      <c r="E107"/>
      <c r="F107"/>
      <c r="G107"/>
      <c r="H107"/>
      <c r="I107"/>
    </row>
    <row r="108" spans="1:9" x14ac:dyDescent="0.25">
      <c r="A108"/>
      <c r="C108"/>
      <c r="D108"/>
      <c r="E108"/>
      <c r="F108"/>
      <c r="G108"/>
      <c r="H108"/>
      <c r="I108"/>
    </row>
    <row r="109" spans="1:9" x14ac:dyDescent="0.25">
      <c r="A109"/>
      <c r="C109"/>
      <c r="D109"/>
      <c r="E109"/>
      <c r="F109"/>
      <c r="G109"/>
      <c r="H109"/>
      <c r="I109"/>
    </row>
    <row r="110" spans="1:9" x14ac:dyDescent="0.25">
      <c r="A110"/>
      <c r="C110"/>
      <c r="D110"/>
      <c r="E110"/>
      <c r="F110"/>
      <c r="G110"/>
      <c r="H110"/>
      <c r="I110"/>
    </row>
    <row r="111" spans="1:9" x14ac:dyDescent="0.25">
      <c r="A111"/>
      <c r="C111"/>
      <c r="D111"/>
      <c r="E111"/>
      <c r="F111"/>
      <c r="G111"/>
      <c r="H111"/>
      <c r="I111"/>
    </row>
    <row r="112" spans="1:9" x14ac:dyDescent="0.25">
      <c r="A112"/>
      <c r="C112"/>
      <c r="D112"/>
      <c r="E112"/>
      <c r="F112"/>
      <c r="G112"/>
      <c r="H112"/>
      <c r="I112"/>
    </row>
    <row r="113" spans="1:9" x14ac:dyDescent="0.25">
      <c r="A113"/>
      <c r="C113"/>
      <c r="D113"/>
      <c r="E113"/>
      <c r="F113"/>
      <c r="G113"/>
      <c r="H113"/>
      <c r="I113"/>
    </row>
    <row r="114" spans="1:9" x14ac:dyDescent="0.25">
      <c r="A114"/>
      <c r="C114"/>
      <c r="D114"/>
      <c r="E114"/>
      <c r="F114"/>
      <c r="G114"/>
      <c r="H114"/>
      <c r="I114"/>
    </row>
    <row r="115" spans="1:9" x14ac:dyDescent="0.25">
      <c r="A115"/>
      <c r="C115"/>
      <c r="D115"/>
      <c r="E115"/>
      <c r="F115"/>
      <c r="G115"/>
      <c r="H115"/>
      <c r="I115"/>
    </row>
    <row r="116" spans="1:9" x14ac:dyDescent="0.25">
      <c r="A116"/>
      <c r="C116"/>
      <c r="D116"/>
      <c r="E116"/>
      <c r="F116"/>
      <c r="G116"/>
      <c r="H116"/>
      <c r="I116"/>
    </row>
    <row r="117" spans="1:9" x14ac:dyDescent="0.25">
      <c r="A117"/>
      <c r="C117"/>
      <c r="D117"/>
      <c r="E117"/>
      <c r="F117"/>
      <c r="G117"/>
      <c r="H117"/>
      <c r="I117"/>
    </row>
    <row r="118" spans="1:9" x14ac:dyDescent="0.25">
      <c r="A118"/>
      <c r="C118"/>
      <c r="D118"/>
      <c r="E118"/>
      <c r="F118"/>
      <c r="G118"/>
      <c r="H118"/>
      <c r="I118"/>
    </row>
    <row r="119" spans="1:9" x14ac:dyDescent="0.25">
      <c r="A119"/>
      <c r="C119"/>
      <c r="D119"/>
      <c r="E119"/>
      <c r="F119"/>
      <c r="G119"/>
      <c r="H119"/>
      <c r="I119"/>
    </row>
    <row r="120" spans="1:9" x14ac:dyDescent="0.25">
      <c r="A120"/>
      <c r="C120"/>
      <c r="D120"/>
      <c r="E120"/>
      <c r="F120"/>
      <c r="G120"/>
      <c r="H120"/>
      <c r="I120"/>
    </row>
    <row r="121" spans="1:9" x14ac:dyDescent="0.25">
      <c r="A121"/>
      <c r="C121"/>
      <c r="D121"/>
      <c r="E121"/>
      <c r="F121"/>
      <c r="G121"/>
      <c r="H121"/>
      <c r="I121"/>
    </row>
    <row r="122" spans="1:9" x14ac:dyDescent="0.25">
      <c r="A122"/>
      <c r="C122"/>
      <c r="D122"/>
      <c r="E122"/>
      <c r="F122"/>
      <c r="G122"/>
      <c r="H122"/>
      <c r="I122"/>
    </row>
    <row r="123" spans="1:9" x14ac:dyDescent="0.25">
      <c r="A123"/>
      <c r="C123"/>
      <c r="D123"/>
      <c r="E123"/>
      <c r="F123"/>
      <c r="G123"/>
      <c r="H123"/>
      <c r="I123"/>
    </row>
    <row r="124" spans="1:9" x14ac:dyDescent="0.25">
      <c r="A124"/>
      <c r="C124"/>
      <c r="D124"/>
      <c r="E124"/>
      <c r="F124"/>
      <c r="G124"/>
      <c r="H124"/>
      <c r="I124"/>
    </row>
    <row r="125" spans="1:9" x14ac:dyDescent="0.25">
      <c r="A125"/>
      <c r="C125"/>
      <c r="D125"/>
      <c r="E125"/>
      <c r="F125"/>
      <c r="G125"/>
      <c r="H125"/>
      <c r="I125"/>
    </row>
    <row r="126" spans="1:9" x14ac:dyDescent="0.25">
      <c r="A126"/>
      <c r="C126"/>
      <c r="D126"/>
      <c r="E126"/>
      <c r="F126"/>
      <c r="G126"/>
      <c r="H126"/>
      <c r="I126"/>
    </row>
    <row r="127" spans="1:9" x14ac:dyDescent="0.25">
      <c r="A127"/>
      <c r="C127"/>
      <c r="D127"/>
      <c r="E127"/>
      <c r="F127"/>
      <c r="G127"/>
      <c r="H127"/>
      <c r="I127"/>
    </row>
    <row r="128" spans="1:9" x14ac:dyDescent="0.25">
      <c r="A128"/>
      <c r="C128"/>
      <c r="D128"/>
      <c r="E128"/>
      <c r="F128"/>
      <c r="G128"/>
      <c r="H128"/>
      <c r="I128"/>
    </row>
    <row r="129" spans="1:9" x14ac:dyDescent="0.25">
      <c r="A129"/>
      <c r="C129"/>
      <c r="D129"/>
      <c r="E129"/>
      <c r="F129"/>
      <c r="G129"/>
      <c r="H129"/>
      <c r="I129"/>
    </row>
    <row r="130" spans="1:9" x14ac:dyDescent="0.25">
      <c r="A130"/>
      <c r="C130"/>
      <c r="D130"/>
      <c r="E130"/>
      <c r="F130"/>
      <c r="G130"/>
      <c r="H130"/>
      <c r="I130"/>
    </row>
    <row r="131" spans="1:9" x14ac:dyDescent="0.25">
      <c r="A131"/>
      <c r="C131"/>
      <c r="D131"/>
      <c r="E131"/>
      <c r="F131"/>
      <c r="G131"/>
      <c r="H131"/>
      <c r="I131"/>
    </row>
    <row r="132" spans="1:9" x14ac:dyDescent="0.25">
      <c r="A132"/>
      <c r="C132"/>
      <c r="D132"/>
      <c r="E132"/>
      <c r="F132"/>
      <c r="G132"/>
      <c r="H132"/>
      <c r="I132"/>
    </row>
    <row r="133" spans="1:9" x14ac:dyDescent="0.25">
      <c r="A133"/>
      <c r="C133"/>
      <c r="D133"/>
      <c r="E133"/>
      <c r="F133"/>
      <c r="G133"/>
      <c r="H133"/>
      <c r="I133"/>
    </row>
    <row r="134" spans="1:9" x14ac:dyDescent="0.25">
      <c r="A134"/>
      <c r="C134"/>
      <c r="D134"/>
      <c r="E134"/>
      <c r="F134"/>
      <c r="G134"/>
      <c r="H134"/>
      <c r="I134"/>
    </row>
    <row r="135" spans="1:9" x14ac:dyDescent="0.25">
      <c r="A135"/>
      <c r="C135"/>
      <c r="D135"/>
      <c r="E135"/>
      <c r="F135"/>
      <c r="G135"/>
      <c r="H135"/>
      <c r="I135"/>
    </row>
    <row r="136" spans="1:9" x14ac:dyDescent="0.25">
      <c r="A136"/>
      <c r="C136"/>
      <c r="D136"/>
      <c r="E136"/>
      <c r="F136"/>
      <c r="G136"/>
      <c r="H136"/>
      <c r="I136"/>
    </row>
    <row r="137" spans="1:9" x14ac:dyDescent="0.25">
      <c r="A137"/>
      <c r="C137"/>
      <c r="D137"/>
      <c r="E137"/>
      <c r="F137"/>
      <c r="G137"/>
      <c r="H137"/>
      <c r="I137"/>
    </row>
    <row r="138" spans="1:9" x14ac:dyDescent="0.25">
      <c r="A138"/>
      <c r="C138"/>
      <c r="D138"/>
      <c r="E138"/>
      <c r="F138"/>
      <c r="G138"/>
      <c r="H138"/>
      <c r="I138"/>
    </row>
    <row r="139" spans="1:9" x14ac:dyDescent="0.25">
      <c r="A139"/>
      <c r="C139"/>
      <c r="D139"/>
      <c r="E139"/>
      <c r="F139"/>
      <c r="G139"/>
      <c r="H139"/>
      <c r="I139"/>
    </row>
    <row r="140" spans="1:9" x14ac:dyDescent="0.25">
      <c r="A140"/>
      <c r="C140"/>
      <c r="D140"/>
      <c r="E140"/>
      <c r="F140"/>
      <c r="G140"/>
      <c r="H140"/>
      <c r="I140"/>
    </row>
    <row r="141" spans="1:9" x14ac:dyDescent="0.25">
      <c r="A141"/>
      <c r="C141"/>
      <c r="D141"/>
      <c r="E141"/>
      <c r="F141"/>
      <c r="G141"/>
      <c r="H141"/>
      <c r="I141"/>
    </row>
    <row r="142" spans="1:9" x14ac:dyDescent="0.25">
      <c r="B142" s="1"/>
      <c r="I142"/>
    </row>
    <row r="143" spans="1:9" x14ac:dyDescent="0.25">
      <c r="B143" s="1"/>
      <c r="I143"/>
    </row>
    <row r="144" spans="1:9" x14ac:dyDescent="0.25">
      <c r="B144" s="1"/>
      <c r="I144"/>
    </row>
    <row r="145" spans="2:9" x14ac:dyDescent="0.25">
      <c r="B145" s="1"/>
      <c r="I145"/>
    </row>
    <row r="146" spans="2:9" x14ac:dyDescent="0.25">
      <c r="B146" s="1"/>
    </row>
    <row r="147" spans="2:9" x14ac:dyDescent="0.25">
      <c r="B147" s="1"/>
    </row>
    <row r="148" spans="2:9" x14ac:dyDescent="0.25">
      <c r="B148" s="1"/>
    </row>
    <row r="149" spans="2:9" x14ac:dyDescent="0.25">
      <c r="B149" s="1"/>
    </row>
    <row r="150" spans="2:9" x14ac:dyDescent="0.25">
      <c r="B150" s="1"/>
    </row>
    <row r="151" spans="2:9" x14ac:dyDescent="0.25">
      <c r="B151" s="1"/>
    </row>
    <row r="152" spans="2:9" x14ac:dyDescent="0.25">
      <c r="B152" s="1"/>
    </row>
    <row r="153" spans="2:9" x14ac:dyDescent="0.25">
      <c r="B153" s="1"/>
    </row>
    <row r="154" spans="2:9" x14ac:dyDescent="0.25">
      <c r="B154" s="1"/>
    </row>
    <row r="155" spans="2:9" x14ac:dyDescent="0.25">
      <c r="B155" s="1"/>
    </row>
    <row r="156" spans="2:9" x14ac:dyDescent="0.25">
      <c r="B156" s="1"/>
    </row>
    <row r="157" spans="2:9" x14ac:dyDescent="0.25">
      <c r="B157" s="1"/>
    </row>
    <row r="158" spans="2:9" x14ac:dyDescent="0.25">
      <c r="B158" s="1"/>
    </row>
    <row r="159" spans="2:9" x14ac:dyDescent="0.25">
      <c r="B159" s="1"/>
    </row>
    <row r="160" spans="2:9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</sheetData>
  <sortState xmlns:xlrd2="http://schemas.microsoft.com/office/spreadsheetml/2017/richdata2" ref="A17:B183">
    <sortCondition ref="B17:B183"/>
    <sortCondition ref="A17:A183"/>
  </sortState>
  <mergeCells count="1">
    <mergeCell ref="G2:H2"/>
  </mergeCells>
  <conditionalFormatting sqref="A2">
    <cfRule type="expression" dxfId="1" priority="8">
      <formula>OR($C2&lt;&gt;"",$D2&lt;&gt;"",$E2&lt;&gt;"",$F2&lt;&gt;"",$G2&lt;&gt;"",$H2&lt;&gt;"")</formula>
    </cfRule>
  </conditionalFormatting>
  <conditionalFormatting sqref="A26:J76">
    <cfRule type="expression" dxfId="0" priority="5">
      <formula>OR($C26&lt;&gt;"",$D26&lt;&gt;"",$E26&lt;&gt;"",$F26&lt;&gt;"",$G26&lt;&gt;"",$H26&lt;&gt;"")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0AF388-4CF6-48EF-AA6E-A2B08CAA309A}"/>
</file>

<file path=customXml/itemProps2.xml><?xml version="1.0" encoding="utf-8"?>
<ds:datastoreItem xmlns:ds="http://schemas.openxmlformats.org/officeDocument/2006/customXml" ds:itemID="{C89DFD72-3A05-4BF1-AD8E-5726D06A26AB}"/>
</file>

<file path=customXml/itemProps3.xml><?xml version="1.0" encoding="utf-8"?>
<ds:datastoreItem xmlns:ds="http://schemas.openxmlformats.org/officeDocument/2006/customXml" ds:itemID="{A6E2B0F7-2DC8-4CC3-9C14-6CEF106660D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Bridgman</dc:creator>
  <cp:lastModifiedBy>Graham Bridgman</cp:lastModifiedBy>
  <dcterms:created xsi:type="dcterms:W3CDTF">2024-09-02T11:14:15Z</dcterms:created>
  <dcterms:modified xsi:type="dcterms:W3CDTF">2024-12-20T09:07:03Z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</Properties>
</file>