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b\AppData\Local\Microsoft\Windows\INetCache\Content.Outlook\MGONKYA2\"/>
    </mc:Choice>
  </mc:AlternateContent>
  <xr:revisionPtr revIDLastSave="0" documentId="13_ncr:1_{DEFD4527-B032-4E09-A8C8-D4274B193E2F}" xr6:coauthVersionLast="47" xr6:coauthVersionMax="47" xr10:uidLastSave="{00000000-0000-0000-0000-000000000000}"/>
  <bookViews>
    <workbookView xWindow="-28920" yWindow="1455" windowWidth="29040" windowHeight="15720" xr2:uid="{CC31B701-17DB-4316-8D3C-F32F3486D8D6}"/>
  </bookViews>
  <sheets>
    <sheet name="v8" sheetId="1" r:id="rId1"/>
    <sheet name="v7" sheetId="2" r:id="rId2"/>
    <sheet name="v6" sheetId="3" r:id="rId3"/>
  </sheets>
  <definedNames>
    <definedName name="_xlnm._FilterDatabase" localSheetId="2" hidden="1">'v6'!#REF!</definedName>
    <definedName name="_xlnm._FilterDatabase" localSheetId="1" hidden="1">'v7'!#REF!</definedName>
    <definedName name="_xlnm._FilterDatabase" localSheetId="0" hidden="1">'v8'!#REF!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8" i="1" l="1"/>
  <c r="I128" i="1"/>
  <c r="J127" i="1"/>
  <c r="I127" i="1"/>
  <c r="J126" i="1"/>
  <c r="I126" i="1"/>
  <c r="J125" i="1"/>
  <c r="I125" i="1"/>
  <c r="J124" i="1"/>
  <c r="I124" i="1"/>
  <c r="J123" i="1"/>
  <c r="I123" i="1"/>
  <c r="J122" i="1"/>
  <c r="I122" i="1"/>
  <c r="J121" i="1"/>
  <c r="I121" i="1"/>
  <c r="J120" i="1"/>
  <c r="I120" i="1"/>
  <c r="J119" i="1"/>
  <c r="I119" i="1"/>
  <c r="J118" i="1"/>
  <c r="I118" i="1"/>
  <c r="J117" i="1"/>
  <c r="I117" i="1"/>
  <c r="J116" i="1"/>
  <c r="I116" i="1"/>
  <c r="J115" i="1"/>
  <c r="I115" i="1"/>
  <c r="J114" i="1"/>
  <c r="I114" i="1"/>
  <c r="J113" i="1"/>
  <c r="I113" i="1" s="1"/>
  <c r="J112" i="1"/>
  <c r="I112" i="1"/>
  <c r="J111" i="1"/>
  <c r="I111" i="1"/>
  <c r="J110" i="1"/>
  <c r="I110" i="1"/>
  <c r="J109" i="1"/>
  <c r="I109" i="1"/>
  <c r="J108" i="1"/>
  <c r="I108" i="1"/>
  <c r="J107" i="1"/>
  <c r="I107" i="1"/>
  <c r="J106" i="1"/>
  <c r="I106" i="1"/>
  <c r="J105" i="1"/>
  <c r="I105" i="1"/>
  <c r="J104" i="1"/>
  <c r="I104" i="1"/>
  <c r="J103" i="1"/>
  <c r="I103" i="1" s="1"/>
  <c r="J102" i="1"/>
  <c r="I102" i="1"/>
  <c r="J101" i="1"/>
  <c r="I101" i="1"/>
  <c r="J100" i="1"/>
  <c r="I100" i="1"/>
  <c r="J99" i="1"/>
  <c r="I99" i="1"/>
  <c r="J98" i="1"/>
  <c r="I98" i="1"/>
  <c r="J97" i="1"/>
  <c r="I97" i="1"/>
  <c r="J96" i="1"/>
  <c r="I96" i="1"/>
  <c r="J95" i="1"/>
  <c r="I95" i="1"/>
  <c r="J94" i="1"/>
  <c r="I94" i="1"/>
  <c r="J93" i="1"/>
  <c r="I93" i="1" s="1"/>
  <c r="J92" i="1"/>
  <c r="I92" i="1"/>
  <c r="J91" i="1"/>
  <c r="I91" i="1"/>
  <c r="J90" i="1"/>
  <c r="I90" i="1"/>
  <c r="J89" i="1"/>
  <c r="I89" i="1"/>
  <c r="J88" i="1"/>
  <c r="I88" i="1" s="1"/>
  <c r="J87" i="1"/>
  <c r="I87" i="1"/>
  <c r="J86" i="1"/>
  <c r="I86" i="1"/>
  <c r="J85" i="1"/>
  <c r="I85" i="1"/>
  <c r="J84" i="1"/>
  <c r="I84" i="1"/>
  <c r="J83" i="1"/>
  <c r="I83" i="1"/>
  <c r="J82" i="1"/>
  <c r="I82" i="1"/>
  <c r="J81" i="1"/>
  <c r="I81" i="1"/>
  <c r="J80" i="1"/>
  <c r="I80" i="1"/>
  <c r="J79" i="1"/>
  <c r="I79" i="1"/>
  <c r="J78" i="1"/>
  <c r="I78" i="1"/>
  <c r="D20" i="1"/>
  <c r="C20" i="1"/>
  <c r="J129" i="1"/>
  <c r="I129" i="1"/>
  <c r="N128" i="1"/>
  <c r="N127" i="1"/>
  <c r="N126" i="1"/>
  <c r="N125" i="1"/>
  <c r="N123" i="1"/>
  <c r="N122" i="1"/>
  <c r="N121" i="1"/>
  <c r="N119" i="1"/>
  <c r="N118" i="1"/>
  <c r="N117" i="1"/>
  <c r="N115" i="1"/>
  <c r="N114" i="1"/>
  <c r="N113" i="1"/>
  <c r="N111" i="1"/>
  <c r="N110" i="1"/>
  <c r="N109" i="1"/>
  <c r="N108" i="1"/>
  <c r="N106" i="1"/>
  <c r="N105" i="1"/>
  <c r="N104" i="1"/>
  <c r="N102" i="1"/>
  <c r="N101" i="1"/>
  <c r="N100" i="1"/>
  <c r="N99" i="1"/>
  <c r="N97" i="1"/>
  <c r="N96" i="1"/>
  <c r="N95" i="1"/>
  <c r="N93" i="1"/>
  <c r="N92" i="1"/>
  <c r="N91" i="1"/>
  <c r="N89" i="1"/>
  <c r="N88" i="1"/>
  <c r="N87" i="1"/>
  <c r="N86" i="1"/>
  <c r="N84" i="1"/>
  <c r="N83" i="1"/>
  <c r="N82" i="1"/>
  <c r="N80" i="1"/>
  <c r="N79" i="1"/>
  <c r="M128" i="1"/>
  <c r="M127" i="1"/>
  <c r="M126" i="1"/>
  <c r="M125" i="1"/>
  <c r="M123" i="1"/>
  <c r="M122" i="1"/>
  <c r="M121" i="1"/>
  <c r="M119" i="1"/>
  <c r="M118" i="1"/>
  <c r="M117" i="1"/>
  <c r="M115" i="1"/>
  <c r="M114" i="1"/>
  <c r="M113" i="1"/>
  <c r="M111" i="1"/>
  <c r="M110" i="1"/>
  <c r="M109" i="1"/>
  <c r="M108" i="1"/>
  <c r="M106" i="1"/>
  <c r="M105" i="1"/>
  <c r="M104" i="1"/>
  <c r="M102" i="1"/>
  <c r="M101" i="1"/>
  <c r="M100" i="1"/>
  <c r="M99" i="1"/>
  <c r="M97" i="1"/>
  <c r="M96" i="1"/>
  <c r="M95" i="1"/>
  <c r="M93" i="1"/>
  <c r="M92" i="1"/>
  <c r="M91" i="1"/>
  <c r="M89" i="1"/>
  <c r="M88" i="1"/>
  <c r="M87" i="1"/>
  <c r="M86" i="1"/>
  <c r="M84" i="1"/>
  <c r="M83" i="1"/>
  <c r="M82" i="1"/>
  <c r="M80" i="1"/>
  <c r="M79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K129" i="1" a="1"/>
  <c r="K129" i="1" s="1"/>
  <c r="K128" i="1" a="1"/>
  <c r="K128" i="1" s="1"/>
  <c r="K127" i="1" a="1"/>
  <c r="K127" i="1" s="1"/>
  <c r="K126" i="1" a="1"/>
  <c r="K126" i="1" s="1"/>
  <c r="K125" i="1" a="1"/>
  <c r="K125" i="1" s="1"/>
  <c r="K124" i="1" a="1"/>
  <c r="K124" i="1" s="1"/>
  <c r="K123" i="1" a="1"/>
  <c r="K123" i="1" s="1"/>
  <c r="K122" i="1" a="1"/>
  <c r="K122" i="1" s="1"/>
  <c r="K121" i="1" a="1"/>
  <c r="K121" i="1" s="1"/>
  <c r="K120" i="1" a="1"/>
  <c r="K120" i="1" s="1"/>
  <c r="K119" i="1" a="1"/>
  <c r="K119" i="1" s="1"/>
  <c r="K118" i="1" a="1"/>
  <c r="K118" i="1" s="1"/>
  <c r="K117" i="1" a="1"/>
  <c r="K117" i="1" s="1"/>
  <c r="K116" i="1" a="1"/>
  <c r="K116" i="1" s="1"/>
  <c r="K115" i="1" a="1"/>
  <c r="K115" i="1" s="1"/>
  <c r="K114" i="1" a="1"/>
  <c r="K114" i="1" s="1"/>
  <c r="K113" i="1" a="1"/>
  <c r="K113" i="1" s="1"/>
  <c r="K112" i="1" a="1"/>
  <c r="K112" i="1" s="1"/>
  <c r="K111" i="1" a="1"/>
  <c r="K111" i="1" s="1"/>
  <c r="K110" i="1" a="1"/>
  <c r="K110" i="1" s="1"/>
  <c r="K109" i="1" a="1"/>
  <c r="K109" i="1" s="1"/>
  <c r="K108" i="1" a="1"/>
  <c r="K108" i="1" s="1"/>
  <c r="K107" i="1" a="1"/>
  <c r="K107" i="1" s="1"/>
  <c r="K106" i="1" a="1"/>
  <c r="K106" i="1" s="1"/>
  <c r="K105" i="1" a="1"/>
  <c r="K105" i="1" s="1"/>
  <c r="K104" i="1" a="1"/>
  <c r="K104" i="1" s="1"/>
  <c r="K103" i="1" a="1"/>
  <c r="K103" i="1" s="1"/>
  <c r="K102" i="1" a="1"/>
  <c r="K102" i="1" s="1"/>
  <c r="K101" i="1" a="1"/>
  <c r="K101" i="1" s="1"/>
  <c r="K100" i="1" a="1"/>
  <c r="K100" i="1" s="1"/>
  <c r="K99" i="1" a="1"/>
  <c r="K99" i="1" s="1"/>
  <c r="K98" i="1" a="1"/>
  <c r="K98" i="1" s="1"/>
  <c r="K97" i="1" a="1"/>
  <c r="K97" i="1" s="1"/>
  <c r="K96" i="1" a="1"/>
  <c r="K96" i="1" s="1"/>
  <c r="K95" i="1" a="1"/>
  <c r="K95" i="1" s="1"/>
  <c r="K94" i="1" a="1"/>
  <c r="K94" i="1" s="1"/>
  <c r="K93" i="1" a="1"/>
  <c r="K93" i="1" s="1"/>
  <c r="K92" i="1" a="1"/>
  <c r="K92" i="1" s="1"/>
  <c r="K91" i="1" a="1"/>
  <c r="K91" i="1" s="1"/>
  <c r="K90" i="1" a="1"/>
  <c r="K90" i="1" s="1"/>
  <c r="K89" i="1" a="1"/>
  <c r="K89" i="1" s="1"/>
  <c r="K88" i="1" a="1"/>
  <c r="K88" i="1" s="1"/>
  <c r="K87" i="1" a="1"/>
  <c r="K87" i="1" s="1"/>
  <c r="K86" i="1" a="1"/>
  <c r="K86" i="1" s="1"/>
  <c r="K85" i="1" a="1"/>
  <c r="K85" i="1" s="1"/>
  <c r="K84" i="1" a="1"/>
  <c r="K84" i="1" s="1"/>
  <c r="K83" i="1" a="1"/>
  <c r="K83" i="1" s="1"/>
  <c r="K82" i="1" a="1"/>
  <c r="K82" i="1" s="1"/>
  <c r="K81" i="1" a="1"/>
  <c r="K81" i="1" s="1"/>
  <c r="K80" i="1" a="1"/>
  <c r="K80" i="1" s="1"/>
  <c r="K79" i="1" a="1"/>
  <c r="K79" i="1" s="1"/>
  <c r="K78" i="1" a="1"/>
  <c r="K78" i="1" s="1"/>
  <c r="K77" i="1" a="1"/>
  <c r="K77" i="1" s="1"/>
  <c r="K76" i="1" a="1"/>
  <c r="K76" i="1" s="1"/>
  <c r="A91" i="1"/>
  <c r="A92" i="1" s="1"/>
  <c r="M81" i="1" l="1"/>
  <c r="A93" i="1"/>
  <c r="B92" i="1"/>
  <c r="B91" i="1"/>
  <c r="M85" i="1" l="1"/>
  <c r="B93" i="1"/>
  <c r="A94" i="1"/>
  <c r="M90" i="1" l="1"/>
  <c r="M94" i="1" s="1"/>
  <c r="M98" i="1" s="1"/>
  <c r="A95" i="1"/>
  <c r="B94" i="1"/>
  <c r="M103" i="1" l="1"/>
  <c r="A96" i="1"/>
  <c r="B95" i="1"/>
  <c r="M107" i="1" l="1"/>
  <c r="M112" i="1" s="1"/>
  <c r="M116" i="1" s="1"/>
  <c r="A97" i="1"/>
  <c r="B96" i="1"/>
  <c r="M120" i="1" l="1"/>
  <c r="M124" i="1" s="1"/>
  <c r="M129" i="1" s="1"/>
  <c r="M77" i="1" s="1"/>
  <c r="A98" i="1"/>
  <c r="B97" i="1"/>
  <c r="A99" i="1" l="1"/>
  <c r="B98" i="1"/>
  <c r="A100" i="1" l="1"/>
  <c r="B99" i="1"/>
  <c r="A101" i="1" l="1"/>
  <c r="B100" i="1"/>
  <c r="A102" i="1" l="1"/>
  <c r="B101" i="1"/>
  <c r="A103" i="1" l="1"/>
  <c r="B102" i="1"/>
  <c r="B103" i="1" l="1"/>
  <c r="A104" i="1"/>
  <c r="A105" i="1" l="1"/>
  <c r="B104" i="1"/>
  <c r="A106" i="1" l="1"/>
  <c r="B105" i="1"/>
  <c r="A107" i="1" l="1"/>
  <c r="B106" i="1"/>
  <c r="A108" i="1" l="1"/>
  <c r="B107" i="1"/>
  <c r="A109" i="1" l="1"/>
  <c r="B108" i="1"/>
  <c r="A110" i="1" l="1"/>
  <c r="B109" i="1"/>
  <c r="A111" i="1" l="1"/>
  <c r="B110" i="1"/>
  <c r="A112" i="1" l="1"/>
  <c r="B111" i="1"/>
  <c r="A113" i="1" l="1"/>
  <c r="B112" i="1"/>
  <c r="B113" i="1" l="1"/>
  <c r="A114" i="1"/>
  <c r="A115" i="1" l="1"/>
  <c r="B114" i="1"/>
  <c r="A116" i="1" l="1"/>
  <c r="B115" i="1"/>
  <c r="A117" i="1" l="1"/>
  <c r="B116" i="1"/>
  <c r="A118" i="1" l="1"/>
  <c r="B117" i="1"/>
  <c r="A119" i="1" l="1"/>
  <c r="B118" i="1"/>
  <c r="A120" i="1" l="1"/>
  <c r="B119" i="1"/>
  <c r="A121" i="1" l="1"/>
  <c r="B120" i="1"/>
  <c r="A122" i="1" l="1"/>
  <c r="B121" i="1"/>
  <c r="A123" i="1" l="1"/>
  <c r="B122" i="1"/>
  <c r="B123" i="1" l="1"/>
  <c r="A124" i="1"/>
  <c r="A125" i="1" l="1"/>
  <c r="B124" i="1"/>
  <c r="A126" i="1" l="1"/>
  <c r="B125" i="1"/>
  <c r="A127" i="1" l="1"/>
  <c r="B126" i="1"/>
  <c r="A128" i="1" l="1"/>
  <c r="B127" i="1"/>
  <c r="A129" i="1" l="1"/>
  <c r="B128" i="1"/>
  <c r="B129" i="1" l="1"/>
  <c r="K84" i="3" l="1" a="1"/>
  <c r="K84" i="3" s="1"/>
  <c r="J84" i="3"/>
  <c r="I84" i="3"/>
  <c r="K83" i="3" a="1"/>
  <c r="K83" i="3" s="1"/>
  <c r="J83" i="3"/>
  <c r="I83" i="3"/>
  <c r="K82" i="3" a="1"/>
  <c r="K82" i="3" s="1"/>
  <c r="J82" i="3"/>
  <c r="I82" i="3"/>
  <c r="J81" i="3"/>
  <c r="I81" i="3"/>
  <c r="J80" i="3"/>
  <c r="I80" i="3"/>
  <c r="J79" i="3"/>
  <c r="I79" i="3"/>
  <c r="K78" i="3" a="1"/>
  <c r="K78" i="3" s="1"/>
  <c r="J78" i="3"/>
  <c r="I78" i="3"/>
  <c r="K77" i="3" a="1"/>
  <c r="K77" i="3" s="1"/>
  <c r="J77" i="3"/>
  <c r="I77" i="3"/>
  <c r="K76" i="3"/>
  <c r="K76" i="3" a="1"/>
  <c r="J76" i="3"/>
  <c r="I76" i="3" s="1"/>
  <c r="K75" i="3" a="1"/>
  <c r="K75" i="3" s="1"/>
  <c r="J75" i="3"/>
  <c r="I75" i="3"/>
  <c r="K74" i="3" a="1"/>
  <c r="K74" i="3" s="1"/>
  <c r="J74" i="3"/>
  <c r="I74" i="3"/>
  <c r="K73" i="3" a="1"/>
  <c r="K73" i="3" s="1"/>
  <c r="J73" i="3"/>
  <c r="I73" i="3" s="1"/>
  <c r="K72" i="3" a="1"/>
  <c r="K72" i="3" s="1"/>
  <c r="J72" i="3"/>
  <c r="I72" i="3"/>
  <c r="K71" i="3" a="1"/>
  <c r="K71" i="3" s="1"/>
  <c r="J71" i="3"/>
  <c r="I71" i="3"/>
  <c r="K70" i="3" a="1"/>
  <c r="K70" i="3" s="1"/>
  <c r="J70" i="3"/>
  <c r="I70" i="3"/>
  <c r="K69" i="3" a="1"/>
  <c r="K69" i="3" s="1"/>
  <c r="J69" i="3"/>
  <c r="I69" i="3"/>
  <c r="K68" i="3"/>
  <c r="K68" i="3" a="1"/>
  <c r="J68" i="3"/>
  <c r="I68" i="3"/>
  <c r="K67" i="3" a="1"/>
  <c r="K67" i="3" s="1"/>
  <c r="J67" i="3"/>
  <c r="I67" i="3"/>
  <c r="J66" i="3"/>
  <c r="I66" i="3"/>
  <c r="J65" i="3"/>
  <c r="I65" i="3"/>
  <c r="J64" i="3"/>
  <c r="I64" i="3"/>
  <c r="K63" i="3" a="1"/>
  <c r="K63" i="3" s="1"/>
  <c r="J63" i="3"/>
  <c r="I63" i="3"/>
  <c r="K62" i="3" a="1"/>
  <c r="K62" i="3" s="1"/>
  <c r="J62" i="3"/>
  <c r="I62" i="3"/>
  <c r="K61" i="3" a="1"/>
  <c r="K61" i="3" s="1"/>
  <c r="J61" i="3"/>
  <c r="I61" i="3"/>
  <c r="K60" i="3" a="1"/>
  <c r="K60" i="3" s="1"/>
  <c r="J60" i="3"/>
  <c r="I60" i="3"/>
  <c r="K59" i="3" a="1"/>
  <c r="K59" i="3" s="1"/>
  <c r="J59" i="3"/>
  <c r="I59" i="3"/>
  <c r="K58" i="3"/>
  <c r="K58" i="3" a="1"/>
  <c r="J58" i="3"/>
  <c r="I58" i="3"/>
  <c r="K57" i="3" a="1"/>
  <c r="K57" i="3" s="1"/>
  <c r="J57" i="3"/>
  <c r="I57" i="3"/>
  <c r="K56" i="3" a="1"/>
  <c r="K56" i="3" s="1"/>
  <c r="J56" i="3"/>
  <c r="I56" i="3"/>
  <c r="J55" i="3"/>
  <c r="I55" i="3" s="1"/>
  <c r="J54" i="3"/>
  <c r="I54" i="3"/>
  <c r="K53" i="3" a="1"/>
  <c r="K53" i="3" s="1"/>
  <c r="J53" i="3"/>
  <c r="I53" i="3"/>
  <c r="K52" i="3" a="1"/>
  <c r="K52" i="3" s="1"/>
  <c r="J52" i="3"/>
  <c r="I52" i="3" s="1"/>
  <c r="K51" i="3" a="1"/>
  <c r="K51" i="3" s="1"/>
  <c r="J51" i="3"/>
  <c r="I51" i="3"/>
  <c r="K50" i="3" a="1"/>
  <c r="K50" i="3" s="1"/>
  <c r="J50" i="3"/>
  <c r="I50" i="3"/>
  <c r="K49" i="3" a="1"/>
  <c r="K49" i="3" s="1"/>
  <c r="J49" i="3"/>
  <c r="I49" i="3"/>
  <c r="J48" i="3"/>
  <c r="I48" i="3"/>
  <c r="K47" i="3" a="1"/>
  <c r="K47" i="3" s="1"/>
  <c r="J47" i="3"/>
  <c r="I47" i="3"/>
  <c r="K46" i="3" a="1"/>
  <c r="K46" i="3" s="1"/>
  <c r="J46" i="3"/>
  <c r="I46" i="3"/>
  <c r="K45" i="3"/>
  <c r="K45" i="3" a="1"/>
  <c r="J45" i="3"/>
  <c r="I45" i="3"/>
  <c r="K44" i="3" a="1"/>
  <c r="K44" i="3" s="1"/>
  <c r="J44" i="3"/>
  <c r="I44" i="3"/>
  <c r="K43" i="3" a="1"/>
  <c r="K43" i="3" s="1"/>
  <c r="J43" i="3"/>
  <c r="I43" i="3"/>
  <c r="K42" i="3" a="1"/>
  <c r="K42" i="3" s="1"/>
  <c r="J42" i="3"/>
  <c r="I42" i="3" s="1"/>
  <c r="K41" i="3" a="1"/>
  <c r="K41" i="3" s="1"/>
  <c r="J41" i="3"/>
  <c r="I41" i="3"/>
  <c r="J40" i="3"/>
  <c r="I40" i="3"/>
  <c r="J39" i="3"/>
  <c r="I39" i="3"/>
  <c r="K38" i="3"/>
  <c r="K38" i="3" a="1"/>
  <c r="J38" i="3"/>
  <c r="I38" i="3"/>
  <c r="K37" i="3" a="1"/>
  <c r="K37" i="3" s="1"/>
  <c r="J37" i="3"/>
  <c r="I37" i="3"/>
  <c r="J36" i="3"/>
  <c r="I36" i="3"/>
  <c r="K35" i="3"/>
  <c r="K35" i="3" a="1"/>
  <c r="J35" i="3"/>
  <c r="I35" i="3"/>
  <c r="K34" i="3" a="1"/>
  <c r="K34" i="3" s="1"/>
  <c r="J34" i="3"/>
  <c r="I34" i="3"/>
  <c r="K33" i="3" a="1"/>
  <c r="K33" i="3" s="1"/>
  <c r="J33" i="3"/>
  <c r="I33" i="3"/>
  <c r="K32" i="3" a="1"/>
  <c r="K32" i="3" s="1"/>
  <c r="J32" i="3"/>
  <c r="I32" i="3"/>
  <c r="K31" i="3" a="1"/>
  <c r="K31" i="3" s="1"/>
  <c r="J31" i="3"/>
  <c r="I31" i="3"/>
  <c r="K30" i="3" a="1"/>
  <c r="K30" i="3" s="1"/>
  <c r="J30" i="3"/>
  <c r="I30" i="3"/>
  <c r="K29" i="3" a="1"/>
  <c r="K29" i="3" s="1"/>
  <c r="J29" i="3"/>
  <c r="I29" i="3"/>
  <c r="K28" i="3"/>
  <c r="K28" i="3" a="1"/>
  <c r="J28" i="3"/>
  <c r="I28" i="3"/>
  <c r="K27" i="3" a="1"/>
  <c r="K27" i="3" s="1"/>
  <c r="J27" i="3"/>
  <c r="I27" i="3"/>
  <c r="J26" i="3"/>
  <c r="I26" i="3"/>
  <c r="J25" i="3"/>
  <c r="I25" i="3"/>
  <c r="J24" i="3"/>
  <c r="I24" i="3"/>
  <c r="J23" i="3"/>
  <c r="I23" i="3"/>
  <c r="J22" i="3"/>
  <c r="I22" i="3"/>
  <c r="J21" i="3"/>
  <c r="I21" i="3"/>
  <c r="J20" i="3"/>
  <c r="I20" i="3"/>
  <c r="J19" i="3"/>
  <c r="I19" i="3"/>
  <c r="A19" i="3"/>
  <c r="A20" i="3" s="1"/>
  <c r="A21" i="3" s="1"/>
  <c r="M18" i="3"/>
  <c r="J18" i="3"/>
  <c r="I18" i="3"/>
  <c r="A18" i="3"/>
  <c r="B18" i="3" s="1"/>
  <c r="M17" i="3"/>
  <c r="J17" i="3"/>
  <c r="I17" i="3"/>
  <c r="B17" i="3"/>
  <c r="O16" i="3"/>
  <c r="M16" i="3"/>
  <c r="O15" i="3"/>
  <c r="H15" i="3"/>
  <c r="G15" i="3"/>
  <c r="F15" i="3"/>
  <c r="E15" i="3"/>
  <c r="M15" i="3" s="1"/>
  <c r="D15" i="3"/>
  <c r="C15" i="3"/>
  <c r="O14" i="3"/>
  <c r="M14" i="3"/>
  <c r="O13" i="3"/>
  <c r="M13" i="3"/>
  <c r="M19" i="3" s="1"/>
  <c r="J10" i="3"/>
  <c r="I10" i="3"/>
  <c r="B10" i="3"/>
  <c r="N9" i="3"/>
  <c r="M9" i="3"/>
  <c r="O9" i="3" s="1"/>
  <c r="J9" i="3"/>
  <c r="I9" i="3"/>
  <c r="A9" i="3"/>
  <c r="B9" i="3" s="1"/>
  <c r="J8" i="3"/>
  <c r="B8" i="3"/>
  <c r="J7" i="3"/>
  <c r="B7" i="3"/>
  <c r="N14" i="3" l="1"/>
  <c r="J15" i="3"/>
  <c r="A22" i="3"/>
  <c r="B21" i="3"/>
  <c r="B20" i="3"/>
  <c r="N16" i="3"/>
  <c r="N13" i="3"/>
  <c r="N19" i="3" s="1"/>
  <c r="B19" i="3"/>
  <c r="N15" i="3"/>
  <c r="B22" i="3" l="1"/>
  <c r="A23" i="3"/>
  <c r="O19" i="3"/>
  <c r="A24" i="3" l="1"/>
  <c r="B23" i="3"/>
  <c r="A25" i="3" l="1"/>
  <c r="B24" i="3"/>
  <c r="A26" i="3" l="1"/>
  <c r="B25" i="3"/>
  <c r="A27" i="3" l="1"/>
  <c r="B26" i="3"/>
  <c r="B27" i="3" l="1"/>
  <c r="A28" i="3"/>
  <c r="A29" i="3" l="1"/>
  <c r="B28" i="3"/>
  <c r="A30" i="3" l="1"/>
  <c r="B29" i="3"/>
  <c r="A31" i="3" l="1"/>
  <c r="B30" i="3"/>
  <c r="B31" i="3" l="1"/>
  <c r="A32" i="3"/>
  <c r="B32" i="3" l="1"/>
  <c r="A33" i="3"/>
  <c r="A34" i="3" l="1"/>
  <c r="B33" i="3"/>
  <c r="B34" i="3" l="1"/>
  <c r="A35" i="3"/>
  <c r="B35" i="3" l="1"/>
  <c r="A36" i="3"/>
  <c r="A37" i="3" l="1"/>
  <c r="K36" i="3" a="1"/>
  <c r="K36" i="3" s="1"/>
  <c r="B36" i="3"/>
  <c r="B37" i="3" l="1"/>
  <c r="A38" i="3"/>
  <c r="A39" i="3" l="1"/>
  <c r="B38" i="3"/>
  <c r="A40" i="3" l="1"/>
  <c r="K39" i="3" a="1"/>
  <c r="K39" i="3" s="1"/>
  <c r="B39" i="3"/>
  <c r="B40" i="3" l="1"/>
  <c r="A41" i="3"/>
  <c r="K40" i="3" a="1"/>
  <c r="K40" i="3" s="1"/>
  <c r="B41" i="3" l="1"/>
  <c r="A42" i="3"/>
  <c r="B42" i="3" l="1"/>
  <c r="A43" i="3"/>
  <c r="A44" i="3" l="1"/>
  <c r="B43" i="3"/>
  <c r="B44" i="3" l="1"/>
  <c r="A45" i="3"/>
  <c r="A46" i="3" l="1"/>
  <c r="B45" i="3"/>
  <c r="A47" i="3" l="1"/>
  <c r="B46" i="3"/>
  <c r="B47" i="3" l="1"/>
  <c r="A48" i="3"/>
  <c r="A49" i="3" l="1"/>
  <c r="K48" i="3" a="1"/>
  <c r="K48" i="3" s="1"/>
  <c r="B48" i="3"/>
  <c r="A50" i="3" l="1"/>
  <c r="B49" i="3"/>
  <c r="B50" i="3" l="1"/>
  <c r="A51" i="3"/>
  <c r="A52" i="3" l="1"/>
  <c r="B51" i="3"/>
  <c r="B52" i="3" l="1"/>
  <c r="A53" i="3"/>
  <c r="A54" i="3" l="1"/>
  <c r="B53" i="3"/>
  <c r="K54" i="3" l="1" a="1"/>
  <c r="K54" i="3" s="1"/>
  <c r="B54" i="3"/>
  <c r="A55" i="3"/>
  <c r="K55" i="3" l="1" a="1"/>
  <c r="K55" i="3" s="1"/>
  <c r="A56" i="3"/>
  <c r="B55" i="3"/>
  <c r="A57" i="3" l="1"/>
  <c r="B56" i="3"/>
  <c r="B57" i="3" l="1"/>
  <c r="A58" i="3"/>
  <c r="A59" i="3" l="1"/>
  <c r="B58" i="3"/>
  <c r="A60" i="3" l="1"/>
  <c r="B59" i="3"/>
  <c r="B60" i="3" l="1"/>
  <c r="A61" i="3"/>
  <c r="A62" i="3" l="1"/>
  <c r="B61" i="3"/>
  <c r="B62" i="3" l="1"/>
  <c r="A63" i="3"/>
  <c r="B63" i="3" l="1"/>
  <c r="A64" i="3"/>
  <c r="B64" i="3" l="1"/>
  <c r="A65" i="3"/>
  <c r="K64" i="3" a="1"/>
  <c r="K64" i="3" s="1"/>
  <c r="K65" i="3" l="1" a="1"/>
  <c r="K65" i="3" s="1"/>
  <c r="A66" i="3"/>
  <c r="B65" i="3"/>
  <c r="A67" i="3" l="1"/>
  <c r="K66" i="3" a="1"/>
  <c r="K66" i="3" s="1"/>
  <c r="I15" i="3" s="1"/>
  <c r="B66" i="3"/>
  <c r="B67" i="3" l="1"/>
  <c r="A68" i="3"/>
  <c r="A72" i="3" l="1"/>
  <c r="B68" i="3"/>
  <c r="B72" i="3" l="1"/>
  <c r="A73" i="3"/>
  <c r="B73" i="3" l="1"/>
  <c r="A74" i="3"/>
  <c r="B74" i="3" l="1"/>
  <c r="A75" i="3"/>
  <c r="B75" i="3" l="1"/>
  <c r="A76" i="3"/>
  <c r="A77" i="3" l="1"/>
  <c r="B76" i="3"/>
  <c r="A78" i="3" l="1"/>
  <c r="B77" i="3"/>
  <c r="B78" i="3" l="1"/>
  <c r="A79" i="3"/>
  <c r="A80" i="3" l="1"/>
  <c r="K79" i="3" a="1"/>
  <c r="K79" i="3" s="1"/>
  <c r="B79" i="3"/>
  <c r="K80" i="3" l="1" a="1"/>
  <c r="K80" i="3" s="1"/>
  <c r="A81" i="3"/>
  <c r="B80" i="3"/>
  <c r="B81" i="3" l="1"/>
  <c r="A82" i="3"/>
  <c r="K81" i="3" a="1"/>
  <c r="K81" i="3" s="1"/>
  <c r="A83" i="3" l="1"/>
  <c r="B82" i="3"/>
  <c r="B83" i="3" l="1"/>
  <c r="A84" i="3"/>
  <c r="B84" i="3" s="1"/>
  <c r="K92" i="2" l="1" a="1"/>
  <c r="K92" i="2" s="1"/>
  <c r="J92" i="2"/>
  <c r="I92" i="2"/>
  <c r="K91" i="2" a="1"/>
  <c r="K91" i="2" s="1"/>
  <c r="J91" i="2"/>
  <c r="I91" i="2"/>
  <c r="K90" i="2" a="1"/>
  <c r="K90" i="2" s="1"/>
  <c r="J90" i="2"/>
  <c r="I90" i="2"/>
  <c r="K89" i="2" a="1"/>
  <c r="K89" i="2" s="1"/>
  <c r="J89" i="2"/>
  <c r="I89" i="2"/>
  <c r="J88" i="2"/>
  <c r="I88" i="2"/>
  <c r="J87" i="2"/>
  <c r="I87" i="2"/>
  <c r="K86" i="2" a="1"/>
  <c r="K86" i="2" s="1"/>
  <c r="J86" i="2"/>
  <c r="I86" i="2"/>
  <c r="K85" i="2" a="1"/>
  <c r="K85" i="2" s="1"/>
  <c r="J85" i="2"/>
  <c r="I85" i="2"/>
  <c r="K84" i="2" a="1"/>
  <c r="K84" i="2" s="1"/>
  <c r="J84" i="2"/>
  <c r="I84" i="2"/>
  <c r="J83" i="2"/>
  <c r="I83" i="2"/>
  <c r="K82" i="2" a="1"/>
  <c r="K82" i="2" s="1"/>
  <c r="J82" i="2"/>
  <c r="I82" i="2"/>
  <c r="K81" i="2" a="1"/>
  <c r="K81" i="2" s="1"/>
  <c r="J81" i="2"/>
  <c r="I81" i="2"/>
  <c r="K80" i="2" a="1"/>
  <c r="K80" i="2" s="1"/>
  <c r="J80" i="2"/>
  <c r="I80" i="2"/>
  <c r="K79" i="2" a="1"/>
  <c r="K79" i="2" s="1"/>
  <c r="J79" i="2"/>
  <c r="I79" i="2"/>
  <c r="K78" i="2" a="1"/>
  <c r="K78" i="2" s="1"/>
  <c r="J78" i="2"/>
  <c r="I78" i="2"/>
  <c r="K77" i="2" a="1"/>
  <c r="K77" i="2" s="1"/>
  <c r="J77" i="2"/>
  <c r="I77" i="2"/>
  <c r="K76" i="2" a="1"/>
  <c r="K76" i="2" s="1"/>
  <c r="J76" i="2"/>
  <c r="I76" i="2"/>
  <c r="K75" i="2" a="1"/>
  <c r="K75" i="2" s="1"/>
  <c r="J75" i="2"/>
  <c r="I75" i="2"/>
  <c r="K74" i="2"/>
  <c r="K74" i="2" a="1"/>
  <c r="J74" i="2"/>
  <c r="I74" i="2"/>
  <c r="J73" i="2"/>
  <c r="I73" i="2"/>
  <c r="J72" i="2"/>
  <c r="I72" i="2"/>
  <c r="K71" i="2" a="1"/>
  <c r="K71" i="2" s="1"/>
  <c r="J71" i="2"/>
  <c r="I71" i="2"/>
  <c r="K70" i="2" a="1"/>
  <c r="K70" i="2" s="1"/>
  <c r="J70" i="2"/>
  <c r="I70" i="2"/>
  <c r="K69" i="2" a="1"/>
  <c r="K69" i="2" s="1"/>
  <c r="J69" i="2"/>
  <c r="I69" i="2"/>
  <c r="K68" i="2" a="1"/>
  <c r="K68" i="2" s="1"/>
  <c r="J68" i="2"/>
  <c r="I68" i="2"/>
  <c r="K67" i="2" a="1"/>
  <c r="K67" i="2" s="1"/>
  <c r="J67" i="2"/>
  <c r="I67" i="2"/>
  <c r="J66" i="2"/>
  <c r="I66" i="2"/>
  <c r="K65" i="2" a="1"/>
  <c r="K65" i="2" s="1"/>
  <c r="J65" i="2"/>
  <c r="I65" i="2"/>
  <c r="K64" i="2"/>
  <c r="K64" i="2" a="1"/>
  <c r="J64" i="2"/>
  <c r="I64" i="2"/>
  <c r="K63" i="2" a="1"/>
  <c r="K63" i="2" s="1"/>
  <c r="J63" i="2"/>
  <c r="I63" i="2"/>
  <c r="J62" i="2"/>
  <c r="I62" i="2"/>
  <c r="K61" i="2" a="1"/>
  <c r="K61" i="2" s="1"/>
  <c r="J61" i="2"/>
  <c r="I61" i="2"/>
  <c r="K60" i="2" a="1"/>
  <c r="K60" i="2" s="1"/>
  <c r="J60" i="2"/>
  <c r="I60" i="2" s="1"/>
  <c r="K59" i="2" a="1"/>
  <c r="K59" i="2" s="1"/>
  <c r="J59" i="2"/>
  <c r="I59" i="2"/>
  <c r="K58" i="2" a="1"/>
  <c r="K58" i="2" s="1"/>
  <c r="J58" i="2"/>
  <c r="I58" i="2"/>
  <c r="K57" i="2" a="1"/>
  <c r="K57" i="2" s="1"/>
  <c r="J57" i="2"/>
  <c r="I57" i="2"/>
  <c r="J56" i="2"/>
  <c r="I56" i="2"/>
  <c r="K55" i="2" a="1"/>
  <c r="K55" i="2" s="1"/>
  <c r="J55" i="2"/>
  <c r="I55" i="2"/>
  <c r="K54" i="2"/>
  <c r="K54" i="2" a="1"/>
  <c r="J54" i="2"/>
  <c r="I54" i="2"/>
  <c r="J53" i="2"/>
  <c r="I53" i="2"/>
  <c r="K52" i="2" a="1"/>
  <c r="K52" i="2" s="1"/>
  <c r="J52" i="2"/>
  <c r="I52" i="2"/>
  <c r="K51" i="2" a="1"/>
  <c r="K51" i="2" s="1"/>
  <c r="J51" i="2"/>
  <c r="I51" i="2"/>
  <c r="K50" i="2" a="1"/>
  <c r="K50" i="2" s="1"/>
  <c r="J50" i="2"/>
  <c r="I50" i="2"/>
  <c r="K49" i="2" a="1"/>
  <c r="K49" i="2" s="1"/>
  <c r="J49" i="2"/>
  <c r="I49" i="2"/>
  <c r="K48" i="2" a="1"/>
  <c r="K48" i="2" s="1"/>
  <c r="J48" i="2"/>
  <c r="I48" i="2"/>
  <c r="J47" i="2"/>
  <c r="I47" i="2"/>
  <c r="K46" i="2" a="1"/>
  <c r="K46" i="2" s="1"/>
  <c r="J46" i="2"/>
  <c r="I46" i="2"/>
  <c r="K45" i="2" a="1"/>
  <c r="K45" i="2" s="1"/>
  <c r="J45" i="2"/>
  <c r="I45" i="2"/>
  <c r="J44" i="2"/>
  <c r="I44" i="2"/>
  <c r="K43" i="2" a="1"/>
  <c r="K43" i="2" s="1"/>
  <c r="J43" i="2"/>
  <c r="I43" i="2"/>
  <c r="J42" i="2"/>
  <c r="I42" i="2"/>
  <c r="K41" i="2"/>
  <c r="K41" i="2" a="1"/>
  <c r="J41" i="2"/>
  <c r="I41" i="2"/>
  <c r="K40" i="2" a="1"/>
  <c r="K40" i="2" s="1"/>
  <c r="J40" i="2"/>
  <c r="I40" i="2"/>
  <c r="K39" i="2" a="1"/>
  <c r="K39" i="2" s="1"/>
  <c r="J39" i="2"/>
  <c r="I39" i="2"/>
  <c r="K38" i="2" a="1"/>
  <c r="K38" i="2" s="1"/>
  <c r="J38" i="2"/>
  <c r="I38" i="2"/>
  <c r="J37" i="2"/>
  <c r="I37" i="2"/>
  <c r="K36" i="2"/>
  <c r="K36" i="2" a="1"/>
  <c r="J36" i="2"/>
  <c r="I36" i="2"/>
  <c r="K35" i="2" a="1"/>
  <c r="K35" i="2" s="1"/>
  <c r="J35" i="2"/>
  <c r="I35" i="2"/>
  <c r="J34" i="2"/>
  <c r="I34" i="2"/>
  <c r="P13" i="2" s="1"/>
  <c r="J33" i="2"/>
  <c r="I33" i="2"/>
  <c r="J32" i="2"/>
  <c r="I32" i="2"/>
  <c r="J31" i="2"/>
  <c r="I31" i="2"/>
  <c r="J30" i="2"/>
  <c r="I30" i="2"/>
  <c r="J29" i="2"/>
  <c r="I29" i="2"/>
  <c r="J28" i="2"/>
  <c r="I28" i="2"/>
  <c r="J27" i="2"/>
  <c r="I27" i="2"/>
  <c r="J26" i="2"/>
  <c r="I26" i="2"/>
  <c r="A26" i="2"/>
  <c r="J25" i="2"/>
  <c r="I25" i="2"/>
  <c r="B25" i="2"/>
  <c r="H23" i="2"/>
  <c r="G23" i="2"/>
  <c r="F23" i="2"/>
  <c r="O16" i="2" s="1"/>
  <c r="E23" i="2"/>
  <c r="O15" i="2" s="1"/>
  <c r="D23" i="2"/>
  <c r="C23" i="2"/>
  <c r="O18" i="2"/>
  <c r="J18" i="2"/>
  <c r="I18" i="2"/>
  <c r="B18" i="2"/>
  <c r="O17" i="2"/>
  <c r="J17" i="2"/>
  <c r="I17" i="2"/>
  <c r="A17" i="2"/>
  <c r="B17" i="2" s="1"/>
  <c r="Q16" i="2"/>
  <c r="J16" i="2"/>
  <c r="B16" i="2"/>
  <c r="Q15" i="2"/>
  <c r="J15" i="2"/>
  <c r="B15" i="2"/>
  <c r="Q14" i="2"/>
  <c r="O14" i="2"/>
  <c r="J14" i="2"/>
  <c r="B14" i="2"/>
  <c r="Q13" i="2"/>
  <c r="O13" i="2"/>
  <c r="J13" i="2"/>
  <c r="B13" i="2"/>
  <c r="J12" i="2"/>
  <c r="B12" i="2"/>
  <c r="J11" i="2"/>
  <c r="B11" i="2"/>
  <c r="J10" i="2"/>
  <c r="B10" i="2"/>
  <c r="P9" i="2"/>
  <c r="Q9" i="2" s="1"/>
  <c r="O9" i="2"/>
  <c r="J9" i="2"/>
  <c r="B9" i="2"/>
  <c r="J8" i="2"/>
  <c r="B8" i="2"/>
  <c r="J7" i="2"/>
  <c r="B7" i="2"/>
  <c r="J6" i="2"/>
  <c r="B6" i="2"/>
  <c r="O19" i="2" l="1"/>
  <c r="J23" i="2"/>
  <c r="P15" i="2"/>
  <c r="A27" i="2"/>
  <c r="N26" i="2"/>
  <c r="M26" i="2"/>
  <c r="L26" i="2"/>
  <c r="B26" i="2"/>
  <c r="P16" i="2"/>
  <c r="I23" i="2"/>
  <c r="P14" i="2"/>
  <c r="P19" i="2" s="1"/>
  <c r="B27" i="2" l="1"/>
  <c r="A28" i="2"/>
  <c r="N27" i="2"/>
  <c r="M27" i="2"/>
  <c r="L27" i="2"/>
  <c r="Q19" i="2"/>
  <c r="A29" i="2" l="1"/>
  <c r="B28" i="2"/>
  <c r="L28" i="2"/>
  <c r="N28" i="2"/>
  <c r="M28" i="2"/>
  <c r="A30" i="2" l="1"/>
  <c r="N29" i="2"/>
  <c r="B29" i="2"/>
  <c r="M29" i="2"/>
  <c r="L29" i="2"/>
  <c r="A31" i="2" l="1"/>
  <c r="N30" i="2" s="1"/>
  <c r="B30" i="2"/>
  <c r="L30" i="2" l="1"/>
  <c r="M30" i="2"/>
  <c r="A32" i="2"/>
  <c r="B31" i="2"/>
  <c r="N31" i="2"/>
  <c r="M31" i="2"/>
  <c r="L31" i="2"/>
  <c r="B32" i="2" l="1"/>
  <c r="A33" i="2"/>
  <c r="A34" i="2" l="1"/>
  <c r="M33" i="2"/>
  <c r="L33" i="2"/>
  <c r="B33" i="2"/>
  <c r="N33" i="2"/>
  <c r="L32" i="2"/>
  <c r="N32" i="2"/>
  <c r="M32" i="2"/>
  <c r="A35" i="2" l="1"/>
  <c r="N34" i="2"/>
  <c r="M34" i="2"/>
  <c r="B34" i="2"/>
  <c r="L34" i="2"/>
  <c r="B35" i="2" l="1"/>
  <c r="A36" i="2"/>
  <c r="N35" i="2"/>
  <c r="M35" i="2"/>
  <c r="L35" i="2"/>
  <c r="B36" i="2" l="1"/>
  <c r="A37" i="2"/>
  <c r="N36" i="2"/>
  <c r="M36" i="2"/>
  <c r="L36" i="2"/>
  <c r="A38" i="2" l="1"/>
  <c r="N37" i="2"/>
  <c r="M37" i="2"/>
  <c r="L37" i="2"/>
  <c r="B37" i="2"/>
  <c r="B38" i="2" l="1"/>
  <c r="A39" i="2"/>
  <c r="A40" i="2" l="1"/>
  <c r="N39" i="2"/>
  <c r="M39" i="2"/>
  <c r="B39" i="2"/>
  <c r="L38" i="2"/>
  <c r="M38" i="2"/>
  <c r="N38" i="2"/>
  <c r="B40" i="2" l="1"/>
  <c r="A41" i="2"/>
  <c r="L40" i="2"/>
  <c r="L39" i="2"/>
  <c r="A42" i="2" l="1"/>
  <c r="B41" i="2"/>
  <c r="M40" i="2"/>
  <c r="M41" i="2" s="1"/>
  <c r="N40" i="2"/>
  <c r="K42" i="2" l="1" a="1"/>
  <c r="K42" i="2" s="1"/>
  <c r="B42" i="2"/>
  <c r="A43" i="2"/>
  <c r="L42" i="2"/>
  <c r="N42" i="2"/>
  <c r="M42" i="2"/>
  <c r="L41" i="2"/>
  <c r="N41" i="2"/>
  <c r="A44" i="2" l="1"/>
  <c r="B43" i="2"/>
  <c r="N43" i="2"/>
  <c r="M43" i="2"/>
  <c r="L43" i="2"/>
  <c r="B44" i="2" l="1"/>
  <c r="K44" i="2" a="1"/>
  <c r="K44" i="2" s="1"/>
  <c r="A45" i="2"/>
  <c r="N44" i="2" s="1"/>
  <c r="B45" i="2" l="1"/>
  <c r="A46" i="2"/>
  <c r="M45" i="2"/>
  <c r="N45" i="2"/>
  <c r="L45" i="2"/>
  <c r="M44" i="2"/>
  <c r="L44" i="2"/>
  <c r="B46" i="2" l="1"/>
  <c r="A47" i="2"/>
  <c r="K47" i="2" l="1" a="1"/>
  <c r="K47" i="2" s="1"/>
  <c r="B47" i="2"/>
  <c r="A48" i="2"/>
  <c r="L47" i="2" s="1"/>
  <c r="N47" i="2"/>
  <c r="L46" i="2"/>
  <c r="N46" i="2"/>
  <c r="M46" i="2"/>
  <c r="A49" i="2" l="1"/>
  <c r="N48" i="2"/>
  <c r="M48" i="2"/>
  <c r="L48" i="2"/>
  <c r="B48" i="2"/>
  <c r="M47" i="2"/>
  <c r="B49" i="2" l="1"/>
  <c r="A50" i="2"/>
  <c r="L49" i="2"/>
  <c r="N49" i="2"/>
  <c r="M49" i="2"/>
  <c r="L50" i="2" l="1"/>
  <c r="A51" i="2"/>
  <c r="N50" i="2"/>
  <c r="M50" i="2"/>
  <c r="B50" i="2"/>
  <c r="B51" i="2" l="1"/>
  <c r="A52" i="2"/>
  <c r="L51" i="2"/>
  <c r="A53" i="2" l="1"/>
  <c r="N52" i="2" s="1"/>
  <c r="B52" i="2"/>
  <c r="M52" i="2"/>
  <c r="L52" i="2"/>
  <c r="M51" i="2"/>
  <c r="N51" i="2"/>
  <c r="K53" i="2" l="1" a="1"/>
  <c r="K53" i="2" s="1"/>
  <c r="B53" i="2"/>
  <c r="A54" i="2"/>
  <c r="M53" i="2"/>
  <c r="N53" i="2"/>
  <c r="L53" i="2"/>
  <c r="B54" i="2" l="1"/>
  <c r="A55" i="2"/>
  <c r="L54" i="2"/>
  <c r="N54" i="2"/>
  <c r="M54" i="2"/>
  <c r="B55" i="2" l="1"/>
  <c r="A56" i="2"/>
  <c r="N55" i="2"/>
  <c r="K56" i="2" l="1" a="1"/>
  <c r="K56" i="2" s="1"/>
  <c r="B56" i="2"/>
  <c r="A57" i="2"/>
  <c r="N56" i="2"/>
  <c r="L55" i="2"/>
  <c r="M55" i="2"/>
  <c r="A58" i="2" l="1"/>
  <c r="N57" i="2"/>
  <c r="M57" i="2"/>
  <c r="L57" i="2"/>
  <c r="B57" i="2"/>
  <c r="M56" i="2"/>
  <c r="L56" i="2"/>
  <c r="B58" i="2" l="1"/>
  <c r="A59" i="2"/>
  <c r="A60" i="2" l="1"/>
  <c r="N59" i="2"/>
  <c r="M59" i="2"/>
  <c r="B59" i="2"/>
  <c r="L58" i="2"/>
  <c r="M58" i="2"/>
  <c r="N58" i="2"/>
  <c r="B60" i="2" l="1"/>
  <c r="A61" i="2"/>
  <c r="N60" i="2" s="1"/>
  <c r="L59" i="2"/>
  <c r="L60" i="2" l="1"/>
  <c r="A62" i="2"/>
  <c r="L61" i="2"/>
  <c r="B61" i="2"/>
  <c r="M60" i="2"/>
  <c r="K62" i="2" l="1" a="1"/>
  <c r="K62" i="2" s="1"/>
  <c r="B62" i="2"/>
  <c r="A63" i="2"/>
  <c r="M62" i="2"/>
  <c r="L62" i="2"/>
  <c r="N62" i="2"/>
  <c r="M61" i="2"/>
  <c r="N61" i="2"/>
  <c r="A64" i="2" l="1"/>
  <c r="N63" i="2"/>
  <c r="B63" i="2"/>
  <c r="M63" i="2"/>
  <c r="L63" i="2"/>
  <c r="B64" i="2" l="1"/>
  <c r="A65" i="2"/>
  <c r="N64" i="2"/>
  <c r="M64" i="2"/>
  <c r="B65" i="2" l="1"/>
  <c r="A66" i="2"/>
  <c r="M65" i="2"/>
  <c r="N65" i="2"/>
  <c r="L65" i="2"/>
  <c r="L64" i="2"/>
  <c r="K66" i="2" l="1" a="1"/>
  <c r="K66" i="2" s="1"/>
  <c r="B66" i="2"/>
  <c r="A67" i="2"/>
  <c r="B67" i="2" l="1"/>
  <c r="A68" i="2"/>
  <c r="N67" i="2"/>
  <c r="L66" i="2"/>
  <c r="M66" i="2"/>
  <c r="N66" i="2"/>
  <c r="A69" i="2" l="1"/>
  <c r="N68" i="2"/>
  <c r="M68" i="2"/>
  <c r="L68" i="2"/>
  <c r="B68" i="2"/>
  <c r="L67" i="2"/>
  <c r="M67" i="2"/>
  <c r="B69" i="2" l="1"/>
  <c r="A70" i="2"/>
  <c r="A71" i="2" l="1"/>
  <c r="N70" i="2"/>
  <c r="M70" i="2"/>
  <c r="B70" i="2"/>
  <c r="L69" i="2"/>
  <c r="M69" i="2"/>
  <c r="N69" i="2"/>
  <c r="B71" i="2" l="1"/>
  <c r="A72" i="2"/>
  <c r="M71" i="2"/>
  <c r="L71" i="2"/>
  <c r="N71" i="2"/>
  <c r="L70" i="2"/>
  <c r="A73" i="2" l="1"/>
  <c r="L72" i="2"/>
  <c r="B72" i="2"/>
  <c r="M72" i="2"/>
  <c r="K72" i="2" a="1"/>
  <c r="K72" i="2" s="1"/>
  <c r="K73" i="2" l="1" a="1"/>
  <c r="K73" i="2" s="1"/>
  <c r="B73" i="2"/>
  <c r="A74" i="2"/>
  <c r="N73" i="2"/>
  <c r="M73" i="2"/>
  <c r="L73" i="2"/>
  <c r="N72" i="2"/>
  <c r="A75" i="2" l="1"/>
  <c r="N74" i="2"/>
  <c r="B74" i="2"/>
  <c r="M74" i="2"/>
  <c r="L74" i="2"/>
  <c r="B75" i="2" l="1"/>
  <c r="A76" i="2"/>
  <c r="N75" i="2"/>
  <c r="L76" i="2" l="1"/>
  <c r="A80" i="2"/>
  <c r="B76" i="2"/>
  <c r="N76" i="2"/>
  <c r="N25" i="2" s="1"/>
  <c r="M76" i="2"/>
  <c r="M25" i="2" s="1"/>
  <c r="L75" i="2"/>
  <c r="M75" i="2"/>
  <c r="B80" i="2" l="1"/>
  <c r="A81" i="2"/>
  <c r="A82" i="2" l="1"/>
  <c r="B81" i="2"/>
  <c r="B82" i="2" l="1"/>
  <c r="A83" i="2"/>
  <c r="B83" i="2" l="1"/>
  <c r="A84" i="2"/>
  <c r="K83" i="2" a="1"/>
  <c r="K83" i="2" s="1"/>
  <c r="A85" i="2" l="1"/>
  <c r="B84" i="2"/>
  <c r="B85" i="2" l="1"/>
  <c r="A86" i="2"/>
  <c r="B86" i="2" l="1"/>
  <c r="A87" i="2"/>
  <c r="B87" i="2" l="1"/>
  <c r="A88" i="2"/>
  <c r="K87" i="2" a="1"/>
  <c r="K87" i="2" s="1"/>
  <c r="K88" i="2" l="1" a="1"/>
  <c r="K88" i="2" s="1"/>
  <c r="A89" i="2"/>
  <c r="B88" i="2"/>
  <c r="B89" i="2" l="1"/>
  <c r="A90" i="2"/>
  <c r="B90" i="2" l="1"/>
  <c r="A91" i="2"/>
  <c r="H20" i="1"/>
  <c r="G20" i="1"/>
  <c r="F20" i="1"/>
  <c r="E20" i="1"/>
  <c r="K37" i="1" a="1"/>
  <c r="K37" i="1" s="1"/>
  <c r="K36" i="1" a="1"/>
  <c r="K36" i="1" s="1"/>
  <c r="K35" i="1" a="1"/>
  <c r="K35" i="1" s="1"/>
  <c r="K34" i="1" a="1"/>
  <c r="K34" i="1" s="1"/>
  <c r="K33" i="1" a="1"/>
  <c r="K33" i="1" s="1"/>
  <c r="Q16" i="1"/>
  <c r="Q15" i="1"/>
  <c r="Q14" i="1"/>
  <c r="Q13" i="1"/>
  <c r="J11" i="1"/>
  <c r="B11" i="1"/>
  <c r="J9" i="1"/>
  <c r="B9" i="1"/>
  <c r="J8" i="1"/>
  <c r="B8" i="1"/>
  <c r="J7" i="1"/>
  <c r="B7" i="1"/>
  <c r="J6" i="1"/>
  <c r="B6" i="1"/>
  <c r="J5" i="1"/>
  <c r="B5" i="1"/>
  <c r="J4" i="1"/>
  <c r="B4" i="1"/>
  <c r="J3" i="1"/>
  <c r="B3" i="1"/>
  <c r="J10" i="1"/>
  <c r="B10" i="1"/>
  <c r="K75" i="1" a="1"/>
  <c r="K75" i="1" s="1"/>
  <c r="K74" i="1" a="1"/>
  <c r="K74" i="1" s="1"/>
  <c r="K69" i="1" a="1"/>
  <c r="K69" i="1" s="1"/>
  <c r="K68" i="1" a="1"/>
  <c r="K68" i="1" s="1"/>
  <c r="K67" i="1" a="1"/>
  <c r="K67" i="1" s="1"/>
  <c r="K66" i="1" a="1"/>
  <c r="K66" i="1" s="1"/>
  <c r="K65" i="1" a="1"/>
  <c r="K65" i="1" s="1"/>
  <c r="K63" i="1" a="1"/>
  <c r="K63" i="1" s="1"/>
  <c r="K62" i="1" a="1"/>
  <c r="K62" i="1" s="1"/>
  <c r="K59" i="1" a="1"/>
  <c r="K59" i="1" s="1"/>
  <c r="K58" i="1" a="1"/>
  <c r="K58" i="1" s="1"/>
  <c r="K57" i="1" a="1"/>
  <c r="K57" i="1" s="1"/>
  <c r="K56" i="1" a="1"/>
  <c r="K56" i="1" s="1"/>
  <c r="K55" i="1" a="1"/>
  <c r="K55" i="1" s="1"/>
  <c r="K53" i="1" a="1"/>
  <c r="K53" i="1" s="1"/>
  <c r="K52" i="1" a="1"/>
  <c r="K52" i="1" s="1"/>
  <c r="K50" i="1" a="1"/>
  <c r="K50" i="1" s="1"/>
  <c r="K49" i="1" a="1"/>
  <c r="K49" i="1" s="1"/>
  <c r="K48" i="1" a="1"/>
  <c r="K48" i="1" s="1"/>
  <c r="K44" i="1" a="1"/>
  <c r="K44" i="1" s="1"/>
  <c r="K43" i="1" a="1"/>
  <c r="K43" i="1" s="1"/>
  <c r="K41" i="1" a="1"/>
  <c r="K41" i="1" s="1"/>
  <c r="K39" i="1" a="1"/>
  <c r="K39" i="1" s="1"/>
  <c r="K38" i="1" a="1"/>
  <c r="K38" i="1" s="1"/>
  <c r="J74" i="1"/>
  <c r="J73" i="1"/>
  <c r="I73" i="1" s="1"/>
  <c r="J72" i="1"/>
  <c r="J71" i="1"/>
  <c r="J70" i="1"/>
  <c r="J69" i="1"/>
  <c r="J68" i="1"/>
  <c r="J67" i="1"/>
  <c r="I67" i="1" s="1"/>
  <c r="J66" i="1"/>
  <c r="J65" i="1"/>
  <c r="I65" i="1" s="1"/>
  <c r="J64" i="1"/>
  <c r="I64" i="1" s="1"/>
  <c r="J63" i="1"/>
  <c r="J62" i="1"/>
  <c r="J61" i="1"/>
  <c r="I61" i="1" s="1"/>
  <c r="J60" i="1"/>
  <c r="J59" i="1"/>
  <c r="I59" i="1" s="1"/>
  <c r="J58" i="1"/>
  <c r="I58" i="1" s="1"/>
  <c r="J57" i="1"/>
  <c r="J56" i="1"/>
  <c r="J55" i="1"/>
  <c r="J54" i="1"/>
  <c r="J53" i="1"/>
  <c r="J52" i="1"/>
  <c r="J51" i="1"/>
  <c r="I51" i="1" s="1"/>
  <c r="J50" i="1"/>
  <c r="J49" i="1"/>
  <c r="J48" i="1"/>
  <c r="I48" i="1" s="1"/>
  <c r="J47" i="1"/>
  <c r="J46" i="1"/>
  <c r="J45" i="1"/>
  <c r="I45" i="1" s="1"/>
  <c r="J44" i="1"/>
  <c r="J43" i="1"/>
  <c r="J42" i="1"/>
  <c r="J41" i="1"/>
  <c r="J40" i="1"/>
  <c r="J39" i="1"/>
  <c r="I39" i="1" s="1"/>
  <c r="J38" i="1"/>
  <c r="J37" i="1"/>
  <c r="J36" i="1"/>
  <c r="J35" i="1"/>
  <c r="J34" i="1"/>
  <c r="J33" i="1"/>
  <c r="I33" i="1" s="1"/>
  <c r="J32" i="1"/>
  <c r="J31" i="1"/>
  <c r="J30" i="1"/>
  <c r="I30" i="1" s="1"/>
  <c r="J29" i="1"/>
  <c r="J28" i="1"/>
  <c r="J27" i="1"/>
  <c r="I27" i="1" s="1"/>
  <c r="J26" i="1"/>
  <c r="J25" i="1"/>
  <c r="J24" i="1"/>
  <c r="I24" i="1" s="1"/>
  <c r="I74" i="1"/>
  <c r="I72" i="1"/>
  <c r="I71" i="1"/>
  <c r="I70" i="1"/>
  <c r="I69" i="1"/>
  <c r="I68" i="1"/>
  <c r="I66" i="1"/>
  <c r="I63" i="1"/>
  <c r="I62" i="1"/>
  <c r="I60" i="1"/>
  <c r="I57" i="1"/>
  <c r="I56" i="1"/>
  <c r="I55" i="1"/>
  <c r="I54" i="1"/>
  <c r="I53" i="1"/>
  <c r="I52" i="1"/>
  <c r="I50" i="1"/>
  <c r="I49" i="1"/>
  <c r="I47" i="1"/>
  <c r="I46" i="1"/>
  <c r="I44" i="1"/>
  <c r="I43" i="1"/>
  <c r="I42" i="1"/>
  <c r="I41" i="1"/>
  <c r="I40" i="1"/>
  <c r="I38" i="1"/>
  <c r="I37" i="1"/>
  <c r="I36" i="1"/>
  <c r="I35" i="1"/>
  <c r="I34" i="1"/>
  <c r="I32" i="1"/>
  <c r="I31" i="1"/>
  <c r="I29" i="1"/>
  <c r="I28" i="1"/>
  <c r="I26" i="1"/>
  <c r="I25" i="1"/>
  <c r="J23" i="1"/>
  <c r="I23" i="1"/>
  <c r="J77" i="1"/>
  <c r="I77" i="1"/>
  <c r="J76" i="1"/>
  <c r="I76" i="1"/>
  <c r="J75" i="1"/>
  <c r="I75" i="1"/>
  <c r="N81" i="1" l="1"/>
  <c r="N85" i="1" s="1"/>
  <c r="N90" i="1" s="1"/>
  <c r="A92" i="2"/>
  <c r="B92" i="2" s="1"/>
  <c r="B91" i="2"/>
  <c r="P16" i="1"/>
  <c r="P15" i="1"/>
  <c r="P14" i="1"/>
  <c r="J20" i="1"/>
  <c r="I20" i="1"/>
  <c r="P13" i="1"/>
  <c r="O13" i="1"/>
  <c r="O14" i="1"/>
  <c r="P9" i="1"/>
  <c r="O9" i="1"/>
  <c r="O16" i="1"/>
  <c r="O15" i="1"/>
  <c r="J13" i="1"/>
  <c r="J12" i="1"/>
  <c r="A24" i="1"/>
  <c r="B23" i="1"/>
  <c r="B13" i="1"/>
  <c r="B12" i="1"/>
  <c r="A14" i="1"/>
  <c r="B14" i="1" s="1"/>
  <c r="B15" i="1"/>
  <c r="J15" i="1"/>
  <c r="I15" i="1" s="1"/>
  <c r="J14" i="1"/>
  <c r="I14" i="1"/>
  <c r="N94" i="1" l="1"/>
  <c r="N98" i="1" s="1"/>
  <c r="N103" i="1" s="1"/>
  <c r="P19" i="1"/>
  <c r="A25" i="1"/>
  <c r="O17" i="1"/>
  <c r="O18" i="1"/>
  <c r="Q9" i="1"/>
  <c r="B24" i="1"/>
  <c r="B25" i="1"/>
  <c r="N107" i="1" l="1"/>
  <c r="N112" i="1" s="1"/>
  <c r="N24" i="1"/>
  <c r="M24" i="1"/>
  <c r="L24" i="1"/>
  <c r="A26" i="1"/>
  <c r="O19" i="1"/>
  <c r="N116" i="1" l="1"/>
  <c r="N120" i="1" s="1"/>
  <c r="M25" i="1"/>
  <c r="N25" i="1"/>
  <c r="L25" i="1"/>
  <c r="A27" i="1"/>
  <c r="B26" i="1"/>
  <c r="Q19" i="1"/>
  <c r="N124" i="1" l="1"/>
  <c r="N129" i="1" s="1"/>
  <c r="N77" i="1" s="1"/>
  <c r="M26" i="1"/>
  <c r="N26" i="1"/>
  <c r="L26" i="1"/>
  <c r="A28" i="1"/>
  <c r="B27" i="1"/>
  <c r="L27" i="1" l="1"/>
  <c r="M27" i="1"/>
  <c r="N27" i="1"/>
  <c r="A29" i="1"/>
  <c r="B28" i="1"/>
  <c r="N28" i="1" l="1"/>
  <c r="M28" i="1"/>
  <c r="L28" i="1"/>
  <c r="A30" i="1"/>
  <c r="B29" i="1"/>
  <c r="B30" i="1"/>
  <c r="M29" i="1" l="1"/>
  <c r="N29" i="1"/>
  <c r="L29" i="1"/>
  <c r="A31" i="1"/>
  <c r="K31" i="1" s="1" a="1"/>
  <c r="K31" i="1" s="1"/>
  <c r="B31" i="1"/>
  <c r="M30" i="1" l="1"/>
  <c r="N30" i="1"/>
  <c r="L30" i="1"/>
  <c r="A32" i="1"/>
  <c r="K32" i="1" s="1" a="1"/>
  <c r="K32" i="1" s="1"/>
  <c r="B32" i="1" l="1"/>
  <c r="M31" i="1"/>
  <c r="N31" i="1"/>
  <c r="L31" i="1"/>
  <c r="A33" i="1"/>
  <c r="B33" i="1"/>
  <c r="L32" i="1" l="1"/>
  <c r="M32" i="1"/>
  <c r="N32" i="1"/>
  <c r="A34" i="1"/>
  <c r="B34" i="1"/>
  <c r="N33" i="1" l="1"/>
  <c r="L33" i="1"/>
  <c r="M33" i="1"/>
  <c r="A35" i="1"/>
  <c r="A36" i="1"/>
  <c r="B35" i="1"/>
  <c r="L35" i="1" l="1"/>
  <c r="N34" i="1"/>
  <c r="N35" i="1" s="1"/>
  <c r="L34" i="1"/>
  <c r="M34" i="1"/>
  <c r="M35" i="1" s="1"/>
  <c r="A37" i="1"/>
  <c r="B36" i="1"/>
  <c r="M36" i="1" l="1"/>
  <c r="N36" i="1"/>
  <c r="L36" i="1"/>
  <c r="A38" i="1"/>
  <c r="B37" i="1"/>
  <c r="M37" i="1" l="1"/>
  <c r="L37" i="1"/>
  <c r="N37" i="1"/>
  <c r="A39" i="1"/>
  <c r="L38" i="1" s="1"/>
  <c r="B38" i="1"/>
  <c r="N38" i="1" l="1"/>
  <c r="M38" i="1"/>
  <c r="A40" i="1"/>
  <c r="N39" i="1" s="1"/>
  <c r="B39" i="1"/>
  <c r="K40" i="1" l="1" a="1"/>
  <c r="K40" i="1" s="1"/>
  <c r="M39" i="1"/>
  <c r="L39" i="1"/>
  <c r="A41" i="1"/>
  <c r="B40" i="1"/>
  <c r="M40" i="1" l="1"/>
  <c r="L40" i="1"/>
  <c r="N40" i="1"/>
  <c r="A42" i="1"/>
  <c r="B41" i="1"/>
  <c r="K42" i="1" l="1" a="1"/>
  <c r="K42" i="1" s="1"/>
  <c r="M41" i="1"/>
  <c r="L41" i="1"/>
  <c r="N41" i="1"/>
  <c r="A43" i="1"/>
  <c r="B42" i="1"/>
  <c r="L42" i="1" l="1"/>
  <c r="M42" i="1"/>
  <c r="N42" i="1"/>
  <c r="B43" i="1"/>
  <c r="A44" i="1"/>
  <c r="M43" i="1" l="1"/>
  <c r="N43" i="1"/>
  <c r="L43" i="1"/>
  <c r="A45" i="1"/>
  <c r="B44" i="1"/>
  <c r="K45" i="1" l="1" a="1"/>
  <c r="K45" i="1" s="1"/>
  <c r="N44" i="1"/>
  <c r="L44" i="1"/>
  <c r="M44" i="1"/>
  <c r="A46" i="1"/>
  <c r="B45" i="1"/>
  <c r="K46" i="1" l="1" a="1"/>
  <c r="K46" i="1" s="1"/>
  <c r="L45" i="1"/>
  <c r="M45" i="1"/>
  <c r="N45" i="1"/>
  <c r="A47" i="1"/>
  <c r="K47" i="1" s="1" a="1"/>
  <c r="K47" i="1" s="1"/>
  <c r="B46" i="1"/>
  <c r="L46" i="1" l="1"/>
  <c r="M46" i="1"/>
  <c r="N46" i="1"/>
  <c r="A48" i="1"/>
  <c r="B47" i="1"/>
  <c r="L47" i="1" l="1"/>
  <c r="N47" i="1"/>
  <c r="M47" i="1"/>
  <c r="A49" i="1"/>
  <c r="B48" i="1"/>
  <c r="N48" i="1" l="1"/>
  <c r="M48" i="1"/>
  <c r="L48" i="1"/>
  <c r="A50" i="1"/>
  <c r="B49" i="1"/>
  <c r="N49" i="1" l="1"/>
  <c r="M49" i="1"/>
  <c r="L49" i="1"/>
  <c r="A51" i="1"/>
  <c r="B50" i="1"/>
  <c r="K51" i="1" l="1" a="1"/>
  <c r="K51" i="1" s="1"/>
  <c r="N50" i="1"/>
  <c r="L50" i="1"/>
  <c r="M50" i="1"/>
  <c r="A52" i="1"/>
  <c r="B51" i="1"/>
  <c r="M51" i="1" l="1"/>
  <c r="N51" i="1"/>
  <c r="L51" i="1"/>
  <c r="A53" i="1"/>
  <c r="B52" i="1"/>
  <c r="N52" i="1" l="1"/>
  <c r="M52" i="1"/>
  <c r="L52" i="1"/>
  <c r="B53" i="1"/>
  <c r="A54" i="1"/>
  <c r="K54" i="1" l="1" a="1"/>
  <c r="K54" i="1" s="1"/>
  <c r="L53" i="1"/>
  <c r="M53" i="1"/>
  <c r="N53" i="1"/>
  <c r="A55" i="1"/>
  <c r="B54" i="1"/>
  <c r="A56" i="1" l="1"/>
  <c r="N55" i="1"/>
  <c r="M55" i="1"/>
  <c r="L55" i="1"/>
  <c r="L54" i="1"/>
  <c r="N54" i="1"/>
  <c r="M54" i="1"/>
  <c r="B55" i="1"/>
  <c r="A57" i="1" l="1"/>
  <c r="B56" i="1"/>
  <c r="M56" i="1" l="1"/>
  <c r="N56" i="1"/>
  <c r="L56" i="1"/>
  <c r="A58" i="1"/>
  <c r="B57" i="1"/>
  <c r="M57" i="1" l="1"/>
  <c r="N57" i="1"/>
  <c r="L57" i="1"/>
  <c r="A59" i="1"/>
  <c r="B58" i="1"/>
  <c r="L58" i="1" l="1"/>
  <c r="M58" i="1"/>
  <c r="N58" i="1"/>
  <c r="A60" i="1"/>
  <c r="B59" i="1"/>
  <c r="K60" i="1" l="1" a="1"/>
  <c r="K60" i="1" s="1"/>
  <c r="N59" i="1"/>
  <c r="L59" i="1"/>
  <c r="M59" i="1"/>
  <c r="A61" i="1"/>
  <c r="L60" i="1" s="1"/>
  <c r="B60" i="1"/>
  <c r="K61" i="1" l="1" a="1"/>
  <c r="K61" i="1" s="1"/>
  <c r="N60" i="1"/>
  <c r="M60" i="1"/>
  <c r="A62" i="1"/>
  <c r="B61" i="1"/>
  <c r="M61" i="1" l="1"/>
  <c r="N61" i="1"/>
  <c r="L61" i="1"/>
  <c r="A63" i="1"/>
  <c r="B62" i="1"/>
  <c r="M62" i="1" l="1"/>
  <c r="N62" i="1"/>
  <c r="L62" i="1"/>
  <c r="B63" i="1"/>
  <c r="A64" i="1"/>
  <c r="K64" i="1" l="1" a="1"/>
  <c r="K64" i="1" s="1"/>
  <c r="M63" i="1"/>
  <c r="N63" i="1"/>
  <c r="L63" i="1"/>
  <c r="A65" i="1"/>
  <c r="B64" i="1"/>
  <c r="N64" i="1" l="1"/>
  <c r="M64" i="1"/>
  <c r="L64" i="1"/>
  <c r="A66" i="1"/>
  <c r="B65" i="1"/>
  <c r="M65" i="1" l="1"/>
  <c r="N65" i="1"/>
  <c r="L65" i="1"/>
  <c r="A67" i="1"/>
  <c r="B66" i="1"/>
  <c r="M66" i="1" l="1"/>
  <c r="L66" i="1"/>
  <c r="N66" i="1"/>
  <c r="A68" i="1"/>
  <c r="B67" i="1"/>
  <c r="M67" i="1" l="1"/>
  <c r="L67" i="1"/>
  <c r="N67" i="1"/>
  <c r="B68" i="1"/>
  <c r="A69" i="1"/>
  <c r="M68" i="1" l="1"/>
  <c r="N68" i="1"/>
  <c r="L68" i="1"/>
  <c r="A70" i="1"/>
  <c r="B69" i="1"/>
  <c r="K70" i="1" l="1" a="1"/>
  <c r="K70" i="1" s="1"/>
  <c r="N69" i="1"/>
  <c r="M69" i="1"/>
  <c r="L69" i="1"/>
  <c r="A71" i="1"/>
  <c r="B70" i="1"/>
  <c r="K71" i="1" l="1" a="1"/>
  <c r="K71" i="1" s="1"/>
  <c r="N70" i="1"/>
  <c r="L70" i="1"/>
  <c r="M70" i="1"/>
  <c r="A72" i="1"/>
  <c r="B71" i="1"/>
  <c r="K72" i="1" l="1" a="1"/>
  <c r="K72" i="1" s="1"/>
  <c r="M71" i="1"/>
  <c r="N71" i="1"/>
  <c r="L71" i="1"/>
  <c r="A73" i="1"/>
  <c r="K73" i="1" s="1" a="1"/>
  <c r="K73" i="1" s="1"/>
  <c r="B72" i="1"/>
  <c r="N72" i="1" l="1"/>
  <c r="L72" i="1"/>
  <c r="M72" i="1"/>
  <c r="B73" i="1"/>
  <c r="A74" i="1"/>
  <c r="L74" i="1" l="1"/>
  <c r="N73" i="1"/>
  <c r="N74" i="1" s="1"/>
  <c r="N22" i="1" s="1"/>
  <c r="L73" i="1"/>
  <c r="M73" i="1"/>
  <c r="M74" i="1" s="1"/>
  <c r="M22" i="1" s="1"/>
  <c r="B74" i="1"/>
  <c r="A78" i="1"/>
  <c r="B78" i="1" l="1"/>
  <c r="A79" i="1"/>
  <c r="B79" i="1" l="1"/>
  <c r="A80" i="1"/>
  <c r="A81" i="1" l="1"/>
  <c r="B80" i="1"/>
  <c r="A82" i="1" l="1"/>
  <c r="B81" i="1"/>
  <c r="A83" i="1" l="1"/>
  <c r="B82" i="1"/>
  <c r="A84" i="1" l="1"/>
  <c r="B83" i="1"/>
  <c r="A85" i="1" l="1"/>
  <c r="B84" i="1"/>
  <c r="A86" i="1" l="1"/>
  <c r="B85" i="1"/>
  <c r="A87" i="1" l="1"/>
  <c r="B86" i="1"/>
  <c r="A88" i="1" l="1"/>
  <c r="B87" i="1"/>
  <c r="A89" i="1" l="1"/>
  <c r="B89" i="1"/>
  <c r="A90" i="1"/>
  <c r="B90" i="1" s="1"/>
  <c r="B88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<sst xmlns="http://schemas.openxmlformats.org/spreadsheetml/2006/main" count="352" uniqueCount="39">
  <si>
    <t>Full</t>
  </si>
  <si>
    <t>F&amp;GP</t>
  </si>
  <si>
    <t>Community</t>
  </si>
  <si>
    <t>Planning</t>
  </si>
  <si>
    <t/>
  </si>
  <si>
    <t>Meetings during 2025/26</t>
  </si>
  <si>
    <t>(VE80)</t>
  </si>
  <si>
    <t>2026/27</t>
  </si>
  <si>
    <t>2025/26 (Full [Annual Meeting] and Planning originally on 08/05/2025 both moved to a week later to accommodate VE80)</t>
  </si>
  <si>
    <t>Scheduled meetings days per year</t>
  </si>
  <si>
    <t>Meetings in 24/25</t>
  </si>
  <si>
    <t xml:space="preserve">Double meetings </t>
  </si>
  <si>
    <t xml:space="preserve">  (Planning followed by Full)</t>
  </si>
  <si>
    <t>Proposed for 25/26</t>
  </si>
  <si>
    <t>Fairground &amp; Cemetery</t>
  </si>
  <si>
    <t>Roads, Footpaths and Commons</t>
  </si>
  <si>
    <t>Full (Annual)</t>
  </si>
  <si>
    <t>Highways</t>
  </si>
  <si>
    <t>Planning &amp; Highways (Planning only)</t>
  </si>
  <si>
    <t>Full or Annual</t>
  </si>
  <si>
    <t>Planning &amp; Highways (Both)</t>
  </si>
  <si>
    <t>Avoids meetings in August or December/first week in January except for Planning &amp; Highways (Planning only) x 2, Planning &amp; Highways (Both) x 1  and F&amp;GP x 1</t>
  </si>
  <si>
    <t>Full (Approval of Accounts)</t>
  </si>
  <si>
    <t>Meetings</t>
  </si>
  <si>
    <t xml:space="preserve"> (/ Meeting Days per month)</t>
  </si>
  <si>
    <t>Month</t>
  </si>
  <si>
    <t>Totals</t>
  </si>
  <si>
    <t>Estate Management</t>
  </si>
  <si>
    <t>Weeks since last meeting of Community / Estate Management / Planning &amp; Highways (Both)</t>
  </si>
  <si>
    <t>At 18:45</t>
  </si>
  <si>
    <t>At 19:30</t>
  </si>
  <si>
    <t>2024/25 (meetings per existing calendar)</t>
  </si>
  <si>
    <t>Meeting days</t>
  </si>
  <si>
    <t>Facilities</t>
  </si>
  <si>
    <t>Planning &amp; Highways</t>
  </si>
  <si>
    <t>19:30 (or after Planning &amp; Highways)</t>
  </si>
  <si>
    <t>2024/25 (meetings per existing calendar - Planning and Full currently scheduled on 08/05/2025 in new municipal year)</t>
  </si>
  <si>
    <t>Weeks since last meeting of Community / Facilities / Planning &amp; Highways (Both)</t>
  </si>
  <si>
    <t>F&amp;GP (Accounts)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</si>
</sst>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d"/>
  </numFmts>
  <fonts count="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rgb="FF7030A0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color rgb="FFFF000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164" fontId="0" fillId="0" borderId="0" xfId="0" applyNumberFormat="1"/>
    <xf numFmtId="0" fontId="0" fillId="0" borderId="0" xfId="0" applyAlignment="1">
      <alignment horizontal="left"/>
    </xf>
    <xf numFmtId="0" fontId="1" fillId="0" borderId="0" xfId="0" applyFont="1"/>
    <xf numFmtId="14" fontId="0" fillId="0" borderId="0" xfId="0" applyNumberForma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right"/>
    </xf>
    <xf numFmtId="14" fontId="1" fillId="0" borderId="0" xfId="0" applyNumberFormat="1" applyFont="1"/>
    <xf numFmtId="14" fontId="1" fillId="0" borderId="1" xfId="0" applyNumberFormat="1" applyFont="1" applyBorder="1"/>
    <xf numFmtId="0" fontId="0" fillId="0" borderId="2" xfId="0" applyBorder="1"/>
    <xf numFmtId="0" fontId="0" fillId="0" borderId="2" xfId="0" applyBorder="1" applyAlignment="1">
      <alignment horizontal="center"/>
    </xf>
    <xf numFmtId="14" fontId="0" fillId="2" borderId="0" xfId="0" applyNumberFormat="1" applyFill="1"/>
    <xf numFmtId="164" fontId="0" fillId="2" borderId="0" xfId="0" applyNumberFormat="1" applyFill="1"/>
    <xf numFmtId="0" fontId="0" fillId="2" borderId="0" xfId="0" applyFill="1" applyAlignment="1">
      <alignment horizontal="center"/>
    </xf>
    <xf numFmtId="0" fontId="0" fillId="2" borderId="0" xfId="0" applyFill="1" applyAlignment="1">
      <alignment horizontal="right"/>
    </xf>
    <xf numFmtId="0" fontId="0" fillId="2" borderId="0" xfId="0" applyFill="1"/>
    <xf numFmtId="0" fontId="0" fillId="2" borderId="0" xfId="0" applyFill="1" applyAlignment="1">
      <alignment horizontal="center" wrapText="1"/>
    </xf>
    <xf numFmtId="164" fontId="0" fillId="3" borderId="0" xfId="0" applyNumberFormat="1" applyFill="1"/>
    <xf numFmtId="0" fontId="0" fillId="0" borderId="3" xfId="0" applyBorder="1" applyAlignment="1">
      <alignment horizontal="center"/>
    </xf>
    <xf numFmtId="0" fontId="0" fillId="4" borderId="1" xfId="0" applyFill="1" applyBorder="1"/>
    <xf numFmtId="0" fontId="0" fillId="4" borderId="2" xfId="0" applyFill="1" applyBorder="1"/>
    <xf numFmtId="0" fontId="1" fillId="4" borderId="5" xfId="0" applyFont="1" applyFill="1" applyBorder="1" applyAlignment="1">
      <alignment horizontal="right"/>
    </xf>
    <xf numFmtId="0" fontId="0" fillId="4" borderId="4" xfId="0" applyFill="1" applyBorder="1" applyAlignment="1">
      <alignment horizontal="center"/>
    </xf>
    <xf numFmtId="14" fontId="0" fillId="3" borderId="0" xfId="0" applyNumberFormat="1" applyFill="1" applyAlignment="1">
      <alignment horizontal="right"/>
    </xf>
    <xf numFmtId="0" fontId="2" fillId="0" borderId="0" xfId="0" applyFont="1" applyAlignment="1">
      <alignment horizontal="left"/>
    </xf>
    <xf numFmtId="0" fontId="0" fillId="0" borderId="0" xfId="0" applyAlignment="1">
      <alignment horizontal="left" wrapText="1"/>
    </xf>
    <xf numFmtId="0" fontId="0" fillId="3" borderId="0" xfId="0" applyFill="1" applyAlignment="1">
      <alignment horizontal="left"/>
    </xf>
    <xf numFmtId="0" fontId="1" fillId="0" borderId="0" xfId="0" quotePrefix="1" applyFont="1"/>
    <xf numFmtId="14" fontId="3" fillId="0" borderId="0" xfId="0" applyNumberFormat="1" applyFont="1"/>
    <xf numFmtId="164" fontId="4" fillId="0" borderId="0" xfId="0" applyNumberFormat="1" applyFont="1"/>
    <xf numFmtId="0" fontId="4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20" fontId="1" fillId="0" borderId="0" xfId="0" applyNumberFormat="1" applyFont="1" applyAlignment="1">
      <alignment horizontal="right"/>
    </xf>
    <xf numFmtId="0" fontId="1" fillId="0" borderId="0" xfId="0" applyFont="1" applyAlignment="1">
      <alignment horizontal="left"/>
    </xf>
    <xf numFmtId="0" fontId="0" fillId="2" borderId="0" xfId="0" applyFill="1" applyAlignment="1">
      <alignment horizontal="left"/>
    </xf>
    <xf numFmtId="0" fontId="0" fillId="2" borderId="0" xfId="0" applyFill="1" applyAlignment="1">
      <alignment horizontal="left"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1" fillId="0" borderId="0" xfId="0" applyFont="1" applyAlignment="1">
      <alignment horizontal="center" wrapText="1"/>
    </xf>
  </cellXfs>
  <cellStyles count="1">
    <cellStyle name="Normal" xfId="0" builtinId="0"/>
  </cellStyles>
  <dxfs count="6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4B17C2-6E34-4298-9893-E489F261F426}">
  <dimension ref="A1:R187"/>
  <sheetViews>
    <sheetView tabSelected="1" workbookViewId="0">
      <selection activeCell="A25" sqref="A25"/>
    </sheetView>
  </sheetViews>
  <sheetFormatPr defaultRowHeight="15" x14ac:dyDescent="0.25"/>
  <cols>
    <col min="1" max="1" width="11.7109375" style="4" customWidth="1"/>
    <col min="2" max="2" width="11.5703125" customWidth="1"/>
    <col min="3" max="7" width="11.7109375" style="2" customWidth="1"/>
    <col min="8" max="8" width="11.7109375" style="27" customWidth="1"/>
    <col min="9" max="9" width="43.85546875" style="8" customWidth="1"/>
    <col min="10" max="10" width="34.140625" bestFit="1" customWidth="1"/>
    <col min="11" max="11" width="9.140625" style="6"/>
    <col min="12" max="12" width="11.140625" style="6" customWidth="1"/>
    <col min="13" max="13" width="9.28515625" style="6" customWidth="1"/>
    <col min="14" max="14" width="6.140625" customWidth="1"/>
  </cols>
  <sheetData>
    <row r="1" spans="1:18" x14ac:dyDescent="0.25">
      <c r="A1" s="9"/>
      <c r="H1" s="2"/>
      <c r="I1" s="6"/>
      <c r="J1" s="6"/>
    </row>
    <row r="2" spans="1:18" ht="15" customHeight="1" x14ac:dyDescent="0.25">
      <c r="A2" s="9" t="s">
        <v>31</v>
      </c>
      <c r="H2" s="2"/>
      <c r="J2" s="2"/>
      <c r="M2" s="5" t="s">
        <v>10</v>
      </c>
      <c r="N2" s="3"/>
      <c r="P2" s="3" t="s">
        <v>11</v>
      </c>
    </row>
    <row r="3" spans="1:18" x14ac:dyDescent="0.25">
      <c r="A3" s="13">
        <v>45701</v>
      </c>
      <c r="B3" s="14" t="str">
        <f t="shared" ref="B3:B9" si="0">TEXT(A3,"dddd")</f>
        <v>Thursday</v>
      </c>
      <c r="C3" s="36"/>
      <c r="D3" s="36"/>
      <c r="E3" s="36"/>
      <c r="F3" s="36"/>
      <c r="G3" s="36"/>
      <c r="H3" s="37" t="s">
        <v>3</v>
      </c>
      <c r="I3" s="16"/>
      <c r="J3" s="17" t="str">
        <f t="shared" ref="J3:J9" si="1">IF(G3&lt;&gt;"","Planning &amp; Highways",IF(AND(H3&lt;&gt;"",C3="",D3="",F3="",E3=""),"Planning",C3&amp;D3&amp;F3&amp;E3))</f>
        <v>Planning</v>
      </c>
    </row>
    <row r="4" spans="1:18" x14ac:dyDescent="0.25">
      <c r="A4" s="13">
        <v>45708</v>
      </c>
      <c r="B4" s="14" t="str">
        <f t="shared" si="0"/>
        <v>Thursday</v>
      </c>
      <c r="C4" s="36"/>
      <c r="D4" s="36"/>
      <c r="E4" s="36"/>
      <c r="F4" s="36"/>
      <c r="G4" s="36"/>
      <c r="H4" s="36"/>
      <c r="I4" s="16"/>
      <c r="J4" s="17" t="str">
        <f t="shared" si="1"/>
        <v/>
      </c>
      <c r="M4" s="6" t="s">
        <v>0</v>
      </c>
      <c r="N4" s="8"/>
      <c r="O4">
        <v>10</v>
      </c>
      <c r="P4">
        <v>10</v>
      </c>
      <c r="Q4" t="s">
        <v>12</v>
      </c>
    </row>
    <row r="5" spans="1:18" x14ac:dyDescent="0.25">
      <c r="A5" s="13">
        <v>45715</v>
      </c>
      <c r="B5" s="14" t="str">
        <f t="shared" si="0"/>
        <v>Thursday</v>
      </c>
      <c r="C5" s="36"/>
      <c r="D5" s="36"/>
      <c r="E5" s="36"/>
      <c r="F5" s="36"/>
      <c r="G5" s="36"/>
      <c r="H5" s="37" t="s">
        <v>3</v>
      </c>
      <c r="I5" s="16"/>
      <c r="J5" s="17" t="str">
        <f t="shared" si="1"/>
        <v>Planning</v>
      </c>
      <c r="M5" s="6" t="s">
        <v>1</v>
      </c>
      <c r="N5" s="8"/>
      <c r="O5">
        <v>8</v>
      </c>
    </row>
    <row r="6" spans="1:18" x14ac:dyDescent="0.25">
      <c r="A6" s="13">
        <v>45722</v>
      </c>
      <c r="B6" s="14" t="str">
        <f t="shared" si="0"/>
        <v>Thursday</v>
      </c>
      <c r="C6" s="36"/>
      <c r="D6" s="36" t="s">
        <v>1</v>
      </c>
      <c r="E6" s="36"/>
      <c r="F6" s="36"/>
      <c r="G6" s="36"/>
      <c r="H6" s="36"/>
      <c r="I6" s="16"/>
      <c r="J6" s="17" t="str">
        <f t="shared" si="1"/>
        <v>F&amp;GP</v>
      </c>
      <c r="M6" s="6" t="s">
        <v>14</v>
      </c>
      <c r="N6" s="8"/>
      <c r="O6">
        <v>3</v>
      </c>
    </row>
    <row r="7" spans="1:18" x14ac:dyDescent="0.25">
      <c r="A7" s="13">
        <v>45729</v>
      </c>
      <c r="B7" s="14" t="str">
        <f t="shared" si="0"/>
        <v>Thursday</v>
      </c>
      <c r="C7" s="36" t="s">
        <v>0</v>
      </c>
      <c r="D7" s="36" t="s">
        <v>4</v>
      </c>
      <c r="E7" s="36" t="s">
        <v>4</v>
      </c>
      <c r="F7" s="36" t="s">
        <v>4</v>
      </c>
      <c r="G7" s="36"/>
      <c r="H7" s="37" t="s">
        <v>3</v>
      </c>
      <c r="I7" s="16"/>
      <c r="J7" s="17" t="str">
        <f t="shared" si="1"/>
        <v>Full</v>
      </c>
      <c r="M7" s="6" t="s">
        <v>15</v>
      </c>
      <c r="N7" s="8"/>
      <c r="O7">
        <v>3</v>
      </c>
    </row>
    <row r="8" spans="1:18" x14ac:dyDescent="0.25">
      <c r="A8" s="13">
        <v>45736</v>
      </c>
      <c r="B8" s="14" t="str">
        <f t="shared" si="0"/>
        <v>Thursday</v>
      </c>
      <c r="C8" s="36"/>
      <c r="D8" s="36"/>
      <c r="E8" s="36"/>
      <c r="F8" s="36"/>
      <c r="G8" s="36"/>
      <c r="H8" s="36"/>
      <c r="I8" s="16"/>
      <c r="J8" s="17" t="str">
        <f t="shared" si="1"/>
        <v/>
      </c>
      <c r="M8" s="6" t="s">
        <v>3</v>
      </c>
      <c r="N8" s="8"/>
      <c r="O8">
        <v>23</v>
      </c>
    </row>
    <row r="9" spans="1:18" x14ac:dyDescent="0.25">
      <c r="A9" s="13">
        <v>45743</v>
      </c>
      <c r="B9" s="14" t="str">
        <f t="shared" si="0"/>
        <v>Thursday</v>
      </c>
      <c r="C9" s="36"/>
      <c r="D9" s="36"/>
      <c r="E9" s="36"/>
      <c r="F9" s="36"/>
      <c r="G9" s="36"/>
      <c r="H9" s="37" t="s">
        <v>3</v>
      </c>
      <c r="I9" s="16"/>
      <c r="J9" s="17" t="str">
        <f t="shared" si="1"/>
        <v>Planning</v>
      </c>
      <c r="O9">
        <f>SUM(O4:O8)</f>
        <v>47</v>
      </c>
      <c r="P9">
        <f>SUM(P4:P8)</f>
        <v>10</v>
      </c>
      <c r="Q9">
        <f>O9-P9</f>
        <v>37</v>
      </c>
      <c r="R9" t="s">
        <v>9</v>
      </c>
    </row>
    <row r="10" spans="1:18" x14ac:dyDescent="0.25">
      <c r="A10" s="13">
        <v>45750</v>
      </c>
      <c r="B10" s="14" t="str">
        <f t="shared" ref="B10:B11" si="2">TEXT(A10,"dddd")</f>
        <v>Thursday</v>
      </c>
      <c r="C10" s="36"/>
      <c r="D10" s="36" t="s">
        <v>1</v>
      </c>
      <c r="E10" s="36"/>
      <c r="F10" s="36"/>
      <c r="G10" s="36"/>
      <c r="H10" s="36"/>
      <c r="I10" s="16"/>
      <c r="J10" s="17" t="str">
        <f t="shared" ref="J10:J11" si="3">IF(G10&lt;&gt;"","Planning &amp; Highways",IF(AND(H10&lt;&gt;"",C10="",D10="",F10="",E10=""),"Planning",C10&amp;D10&amp;F10&amp;E10))</f>
        <v>F&amp;GP</v>
      </c>
    </row>
    <row r="11" spans="1:18" x14ac:dyDescent="0.25">
      <c r="A11" s="13">
        <v>45757</v>
      </c>
      <c r="B11" s="14" t="str">
        <f t="shared" si="2"/>
        <v>Thursday</v>
      </c>
      <c r="C11" s="36" t="s">
        <v>0</v>
      </c>
      <c r="D11" s="36"/>
      <c r="E11" s="36"/>
      <c r="F11" s="36"/>
      <c r="G11" s="36"/>
      <c r="H11" s="36" t="s">
        <v>3</v>
      </c>
      <c r="I11" s="16"/>
      <c r="J11" s="17" t="str">
        <f t="shared" si="3"/>
        <v>Full</v>
      </c>
      <c r="M11" s="5" t="s">
        <v>13</v>
      </c>
      <c r="N11" s="3"/>
    </row>
    <row r="12" spans="1:18" x14ac:dyDescent="0.25">
      <c r="A12" s="13">
        <v>45399</v>
      </c>
      <c r="B12" s="14" t="str">
        <f t="shared" ref="B12:B13" si="4">TEXT(A12,"dddd")</f>
        <v>Wednesday</v>
      </c>
      <c r="C12" s="36"/>
      <c r="D12" s="36"/>
      <c r="E12" s="36"/>
      <c r="F12" s="36"/>
      <c r="G12" s="36"/>
      <c r="H12" s="36"/>
      <c r="I12" s="16"/>
      <c r="J12" s="17" t="str">
        <f t="shared" ref="J12:J13" si="5">IF(G12&lt;&gt;"","Planning &amp; Highways",IF(AND(H12&lt;&gt;"",C12="",D12="",F12="",E12=""),"Planning",C12&amp;D12&amp;F12&amp;E12))</f>
        <v/>
      </c>
    </row>
    <row r="13" spans="1:18" x14ac:dyDescent="0.25">
      <c r="A13" s="13">
        <v>45771</v>
      </c>
      <c r="B13" s="14" t="str">
        <f t="shared" si="4"/>
        <v>Thursday</v>
      </c>
      <c r="C13" s="36"/>
      <c r="D13" s="36"/>
      <c r="E13" s="36"/>
      <c r="F13" s="36"/>
      <c r="G13" s="36"/>
      <c r="H13" s="36" t="s">
        <v>3</v>
      </c>
      <c r="I13" s="16"/>
      <c r="J13" s="17" t="str">
        <f t="shared" si="5"/>
        <v>Planning</v>
      </c>
      <c r="N13" s="8" t="s">
        <v>19</v>
      </c>
      <c r="O13">
        <f>C20</f>
        <v>7</v>
      </c>
      <c r="P13">
        <f>COUNTIFS($I$23:$I$74,"Planning &amp; Highways (Planning only), followed by ",$J$23:$J$74,"Full")+COUNTIFS($I$23:$I$74,"Planning &amp; Highways (Planning only), followed by ",$J$23:$J$74,"Full (Annual)")+COUNTIFS($I$23:$I$74,"Planning &amp; Highways (Planning only), followed by ",$J$23:$J$74,"Full (Approval of Accounts)")</f>
        <v>3</v>
      </c>
      <c r="Q13" t="str">
        <f>"  (Planning &amp; Highways followed by "&amp;N13&amp;")"</f>
        <v xml:space="preserve">  (Planning &amp; Highways followed by Full or Annual)</v>
      </c>
    </row>
    <row r="14" spans="1:18" x14ac:dyDescent="0.25">
      <c r="A14" s="13">
        <f>A15-7</f>
        <v>45778</v>
      </c>
      <c r="B14" s="14" t="str">
        <f>TEXT(A14,"dddd")</f>
        <v>Thursday</v>
      </c>
      <c r="C14" s="36"/>
      <c r="D14" s="36" t="s">
        <v>1</v>
      </c>
      <c r="E14" s="36" t="s">
        <v>4</v>
      </c>
      <c r="F14" s="36"/>
      <c r="G14" s="36"/>
      <c r="H14" s="37"/>
      <c r="I14" s="16" t="str">
        <f>IF(OR(G14="Highways",AND(C14="",D14="",F14="",E14="")),"",IF(H14="","",IF(AND(H14="Planning",J14&lt;&gt;""),"Planning, followed by ","")))</f>
        <v/>
      </c>
      <c r="J14" s="17" t="str">
        <f>IF(G14&lt;&gt;"","Planning &amp; Highways",IF(AND(H14&lt;&gt;"",C14="",D14="",F14="",E14=""),"Planning",C14&amp;D14&amp;F14&amp;E14))</f>
        <v>F&amp;GP</v>
      </c>
      <c r="N14" s="8" t="s">
        <v>1</v>
      </c>
      <c r="O14">
        <f>D20</f>
        <v>8</v>
      </c>
      <c r="P14">
        <f>COUNTIFS($I$23:$I$74,"Planning &amp; Highways (Planning only), followed by ",$J$23:$J$74,N14)</f>
        <v>4</v>
      </c>
      <c r="Q14" t="str">
        <f>"  (Planning &amp; Highways followed by "&amp;N14&amp;")"</f>
        <v xml:space="preserve">  (Planning &amp; Highways followed by F&amp;GP)</v>
      </c>
    </row>
    <row r="15" spans="1:18" x14ac:dyDescent="0.25">
      <c r="A15" s="13">
        <v>45785</v>
      </c>
      <c r="B15" s="14" t="str">
        <f>TEXT(A15,"dddd")</f>
        <v>Thursday</v>
      </c>
      <c r="C15" s="36" t="s">
        <v>0</v>
      </c>
      <c r="D15" s="36" t="s">
        <v>4</v>
      </c>
      <c r="E15" s="36" t="s">
        <v>4</v>
      </c>
      <c r="F15" s="36" t="s">
        <v>4</v>
      </c>
      <c r="G15" s="36"/>
      <c r="H15" s="37" t="s">
        <v>3</v>
      </c>
      <c r="I15" s="16" t="str">
        <f t="shared" ref="I15" si="6">IF(OR(G15="Highways",AND(C15="",D15="",F15="",E15="")),"",IF(H15="","",IF(AND(H15="Planning",J15&lt;&gt;""),"Planning, followed by ","")))</f>
        <v xml:space="preserve">Planning, followed by </v>
      </c>
      <c r="J15" s="17" t="str">
        <f t="shared" ref="J15" si="7">IF(G15&lt;&gt;"","Planning &amp; Highways",IF(AND(H15&lt;&gt;"",C15="",D15="",F15="",E15=""),"Planning",C15&amp;D15&amp;F15&amp;E15))</f>
        <v>Full</v>
      </c>
      <c r="N15" s="8" t="s">
        <v>2</v>
      </c>
      <c r="O15">
        <f>E20</f>
        <v>5</v>
      </c>
      <c r="P15">
        <f>COUNTIFS($I$23:$I$74,"Planning &amp; Highways (Planning only), followed by ",$J$23:$J$74,N15)</f>
        <v>2</v>
      </c>
      <c r="Q15" t="str">
        <f>"  (Planning &amp; Highways followed by "&amp;N15&amp;")"</f>
        <v xml:space="preserve">  (Planning &amp; Highways followed by Community)</v>
      </c>
    </row>
    <row r="16" spans="1:18" x14ac:dyDescent="0.25">
      <c r="B16" s="1"/>
      <c r="N16" s="8" t="s">
        <v>27</v>
      </c>
      <c r="O16">
        <f>F20</f>
        <v>5</v>
      </c>
      <c r="P16">
        <f>COUNTIFS($I$23:$I$74,"Planning &amp; Highways (Planning only), followed by ",$J$23:$J$74,N16)</f>
        <v>1</v>
      </c>
      <c r="Q16" t="str">
        <f>"  (Planning &amp; Highways followed by "&amp;N16&amp;")"</f>
        <v xml:space="preserve">  (Planning &amp; Highways followed by Estate Management)</v>
      </c>
    </row>
    <row r="17" spans="1:18" x14ac:dyDescent="0.25">
      <c r="A17" s="30" t="s">
        <v>8</v>
      </c>
      <c r="B17" s="31"/>
      <c r="C17" s="38"/>
      <c r="D17" s="38"/>
      <c r="E17" s="38"/>
      <c r="F17" s="38"/>
      <c r="G17" s="38"/>
      <c r="H17" s="39"/>
      <c r="I17" s="32"/>
      <c r="N17" s="8" t="s">
        <v>20</v>
      </c>
      <c r="O17">
        <f>G20</f>
        <v>4</v>
      </c>
    </row>
    <row r="18" spans="1:18" x14ac:dyDescent="0.25">
      <c r="A18" s="30" t="s">
        <v>21</v>
      </c>
      <c r="B18" s="31"/>
      <c r="C18" s="38"/>
      <c r="D18" s="38"/>
      <c r="E18" s="38"/>
      <c r="F18" s="38"/>
      <c r="G18" s="38"/>
      <c r="H18" s="39"/>
      <c r="I18" s="33"/>
      <c r="N18" s="8" t="s">
        <v>18</v>
      </c>
      <c r="O18">
        <f>H20-G20</f>
        <v>13</v>
      </c>
    </row>
    <row r="19" spans="1:18" ht="15.75" thickBot="1" x14ac:dyDescent="0.3">
      <c r="B19" s="1"/>
      <c r="O19">
        <f>SUM(O13:O18)</f>
        <v>42</v>
      </c>
      <c r="P19">
        <f>SUM(P13:P18)</f>
        <v>10</v>
      </c>
      <c r="Q19">
        <f>O19-P19</f>
        <v>32</v>
      </c>
      <c r="R19" t="s">
        <v>9</v>
      </c>
    </row>
    <row r="20" spans="1:18" ht="15.75" thickBot="1" x14ac:dyDescent="0.3">
      <c r="A20" s="10" t="s">
        <v>5</v>
      </c>
      <c r="B20" s="11"/>
      <c r="C20" s="12">
        <f>COUNTIF(C21:C75,"Full*")</f>
        <v>7</v>
      </c>
      <c r="D20" s="12">
        <f>COUNTIF(D21:D75,"F&amp;GP*")</f>
        <v>8</v>
      </c>
      <c r="E20" s="12">
        <f>COUNTIF(E21:E75,"Community")</f>
        <v>5</v>
      </c>
      <c r="F20" s="12">
        <f>COUNTIF(F21:F75,"Estate Management")</f>
        <v>5</v>
      </c>
      <c r="G20" s="12">
        <f>COUNTIF(G21:G75,"Highways")</f>
        <v>4</v>
      </c>
      <c r="H20" s="12">
        <f>COUNTIF(H21:H75,"Planning")</f>
        <v>17</v>
      </c>
      <c r="I20" s="20">
        <f>COUNTIF(I21:I75,"Planning &amp; Highways*")</f>
        <v>10</v>
      </c>
      <c r="J20" s="20">
        <f>51-COUNTBLANK(J23:J74)</f>
        <v>32</v>
      </c>
    </row>
    <row r="21" spans="1:18" ht="15.75" thickBot="1" x14ac:dyDescent="0.3">
      <c r="B21" s="1"/>
      <c r="I21" s="21"/>
      <c r="J21" s="22"/>
      <c r="K21" s="23" t="s">
        <v>28</v>
      </c>
      <c r="L21" s="5" t="s">
        <v>25</v>
      </c>
      <c r="M21" s="5" t="s">
        <v>23</v>
      </c>
      <c r="N21" s="29" t="s">
        <v>24</v>
      </c>
    </row>
    <row r="22" spans="1:18" x14ac:dyDescent="0.25">
      <c r="B22" s="1"/>
      <c r="I22" s="5" t="s">
        <v>29</v>
      </c>
      <c r="J22" s="5" t="s">
        <v>30</v>
      </c>
      <c r="K22" s="24"/>
      <c r="L22" s="5" t="s">
        <v>26</v>
      </c>
      <c r="M22" s="6">
        <f>SUM(M24:M74)</f>
        <v>42</v>
      </c>
      <c r="N22" s="6">
        <f>SUM(N24:N74)</f>
        <v>32</v>
      </c>
    </row>
    <row r="23" spans="1:18" x14ac:dyDescent="0.25">
      <c r="A23" s="4">
        <v>45785</v>
      </c>
      <c r="B23" s="1" t="str">
        <f>TEXT(A23,"dddd")</f>
        <v>Thursday</v>
      </c>
      <c r="C23" s="26" t="s">
        <v>6</v>
      </c>
      <c r="I23" s="2" t="str">
        <f>IF(OR(G23="Highways",AND(C23="",D23="",F23="",E23="")),"",IF(H23="","",IF(AND(H23="Planning",J23&lt;&gt;""),"Planning &amp; Highways (Planning only), followed by ","")))</f>
        <v/>
      </c>
      <c r="J23" s="2" t="str">
        <f>IF(G23&lt;&gt;"","Planning &amp; Highways (both)",IF(AND(H23&lt;&gt;"",C23="",D23="",F23="",E23=""),"Planning &amp; Highways (Planning only)",C23&amp;D23&amp;F23&amp;E23))</f>
        <v>(VE80)</v>
      </c>
      <c r="K23" s="24"/>
    </row>
    <row r="24" spans="1:18" x14ac:dyDescent="0.25">
      <c r="A24" s="4">
        <f>A15+7</f>
        <v>45792</v>
      </c>
      <c r="B24" s="1" t="str">
        <f>TEXT(A24,"dddd")</f>
        <v>Thursday</v>
      </c>
      <c r="C24" s="2" t="s">
        <v>16</v>
      </c>
      <c r="H24" s="27" t="s">
        <v>3</v>
      </c>
      <c r="I24" s="2" t="str">
        <f>IF(OR(G24="Highways",AND(C24="",D24="",F24="",E24="")),"",IF(H24="","",IF(AND(H24="Planning",J24&lt;&gt;""),"Planning &amp; Highways (Planning only), followed by ","")))</f>
        <v xml:space="preserve">Planning &amp; Highways (Planning only), followed by </v>
      </c>
      <c r="J24" s="2" t="str">
        <f>IF(G24&lt;&gt;"","Planning &amp; Highways (Both)",IF(AND(H24&lt;&gt;"",C24="",D24="",F24="",E24=""),"Planning &amp; Highways (Planning only)",C24&amp;D24&amp;F24&amp;E24))</f>
        <v>Full (Annual)</v>
      </c>
      <c r="K24" s="24"/>
      <c r="L24" s="6" t="str">
        <f t="shared" ref="L24:L25" si="8">IF(MONTH(A24)&lt;&gt;MONTH(A25),TEXT(A24,"mmmm"),"")</f>
        <v/>
      </c>
      <c r="M24" s="6" t="str">
        <f>IF(MONTH(A24)&lt;&gt;MONTH(A25),COUNTIF(C$24:F24,"&lt;&gt;")+COUNTIF(H$24:H24,"&lt;&gt;")-SUM(M22:M$24),"")</f>
        <v/>
      </c>
      <c r="N24" s="6" t="str">
        <f>IF(MONTH(A24)&lt;&gt;MONTH(A25),COUNTIF(J$24:J24,"&lt;&gt;")-COUNTBLANK(J$24:J24)-SUM(N22:N$24),"")</f>
        <v/>
      </c>
    </row>
    <row r="25" spans="1:18" x14ac:dyDescent="0.25">
      <c r="A25" s="4">
        <f t="shared" ref="A25:A73" si="9">A24+7</f>
        <v>45799</v>
      </c>
      <c r="B25" s="1" t="str">
        <f t="shared" ref="B25:B79" si="10">TEXT(A25,"dddd")</f>
        <v>Thursday</v>
      </c>
      <c r="F25" s="2" t="s">
        <v>27</v>
      </c>
      <c r="I25" s="2" t="str">
        <f t="shared" ref="I25:I74" si="11">IF(OR(G25="Highways",AND(C25="",D25="",F25="",E25="")),"",IF(H25="","",IF(AND(H25="Planning",J25&lt;&gt;""),"Planning &amp; Highways (Planning only), followed by ","")))</f>
        <v/>
      </c>
      <c r="J25" s="2" t="str">
        <f t="shared" ref="J25:J74" si="12">IF(G25&lt;&gt;"","Planning &amp; Highways (Both)",IF(AND(H25&lt;&gt;"",C25="",D25="",F25="",E25=""),"Planning &amp; Highways (Planning only)",C25&amp;D25&amp;F25&amp;E25))</f>
        <v>Estate Management</v>
      </c>
      <c r="K25" s="24"/>
      <c r="L25" s="6" t="str">
        <f t="shared" si="8"/>
        <v/>
      </c>
      <c r="M25" s="6" t="str">
        <f>IF(MONTH(A25)&lt;&gt;MONTH(A26),COUNTIF(C$24:F25,"&lt;&gt;")+COUNTIF(H$24:H25,"&lt;&gt;")-SUM(M24:M$24),"")</f>
        <v/>
      </c>
      <c r="N25" s="6" t="str">
        <f>IF(MONTH(A25)&lt;&gt;MONTH(A26),COUNTIF(J$24:J25,"&lt;&gt;")-COUNTBLANK(J$24:J25)-SUM(N24:N$24),"")</f>
        <v/>
      </c>
    </row>
    <row r="26" spans="1:18" x14ac:dyDescent="0.25">
      <c r="A26" s="4">
        <f t="shared" si="9"/>
        <v>45806</v>
      </c>
      <c r="B26" s="1" t="str">
        <f t="shared" si="10"/>
        <v>Thursday</v>
      </c>
      <c r="E26" s="2" t="s">
        <v>2</v>
      </c>
      <c r="I26" s="2" t="str">
        <f t="shared" si="11"/>
        <v/>
      </c>
      <c r="J26" s="2" t="str">
        <f t="shared" si="12"/>
        <v>Community</v>
      </c>
      <c r="K26" s="24"/>
      <c r="L26" s="6" t="str">
        <f t="shared" ref="L26" si="13">IF(MONTH(A26)&lt;&gt;MONTH(A27),TEXT(A26,"mmmm"),"")</f>
        <v>May</v>
      </c>
      <c r="M26" s="6">
        <f>IF(MONTH(A26)&lt;&gt;MONTH(A27),COUNTIF(C$24:F26,"&lt;&gt;")+COUNTIF(H$24:H26,"&lt;&gt;")-SUM(M$24:M25),"")</f>
        <v>4</v>
      </c>
      <c r="N26" s="6">
        <f>IF(MONTH(A26)&lt;&gt;MONTH(A27),COUNTIF(J$24:J26,"&lt;&gt;")-COUNTBLANK(J$24:J26)-SUM(N$24:N25),"")</f>
        <v>3</v>
      </c>
    </row>
    <row r="27" spans="1:18" x14ac:dyDescent="0.25">
      <c r="A27" s="4">
        <f t="shared" si="9"/>
        <v>45813</v>
      </c>
      <c r="B27" s="1" t="str">
        <f t="shared" si="10"/>
        <v>Thursday</v>
      </c>
      <c r="D27" s="2" t="s">
        <v>1</v>
      </c>
      <c r="H27" s="27" t="s">
        <v>3</v>
      </c>
      <c r="I27" s="2" t="str">
        <f t="shared" si="11"/>
        <v xml:space="preserve">Planning &amp; Highways (Planning only), followed by </v>
      </c>
      <c r="J27" s="2" t="str">
        <f t="shared" si="12"/>
        <v>F&amp;GP</v>
      </c>
      <c r="K27" s="24"/>
      <c r="L27" s="6" t="str">
        <f t="shared" ref="L27:L74" si="14">IF(MONTH(A27)&lt;&gt;MONTH(A28),TEXT(A27,"mmmm"),"")</f>
        <v/>
      </c>
      <c r="M27" s="6" t="str">
        <f>IF(MONTH(A27)&lt;&gt;MONTH(A28),COUNTIF(C$24:F27,"&lt;&gt;")+COUNTIF(H$24:H27,"&lt;&gt;")-SUM(M$24:M26),"")</f>
        <v/>
      </c>
      <c r="N27" s="6" t="str">
        <f>IF(MONTH(A27)&lt;&gt;MONTH(A28),COUNTIF(J$24:J27,"&lt;&gt;")-COUNTBLANK(J$24:J27)-SUM(N$24:N26),"")</f>
        <v/>
      </c>
    </row>
    <row r="28" spans="1:18" x14ac:dyDescent="0.25">
      <c r="A28" s="4">
        <f t="shared" si="9"/>
        <v>45820</v>
      </c>
      <c r="B28" s="1" t="str">
        <f t="shared" si="10"/>
        <v>Thursday</v>
      </c>
      <c r="C28" s="2" t="s">
        <v>22</v>
      </c>
      <c r="I28" s="2" t="str">
        <f t="shared" si="11"/>
        <v/>
      </c>
      <c r="J28" s="2" t="str">
        <f t="shared" si="12"/>
        <v>Full (Approval of Accounts)</v>
      </c>
      <c r="K28" s="24"/>
      <c r="L28" s="6" t="str">
        <f t="shared" si="14"/>
        <v/>
      </c>
      <c r="M28" s="6" t="str">
        <f>IF(MONTH(A28)&lt;&gt;MONTH(A29),COUNTIF(C$24:F28,"&lt;&gt;")+COUNTIF(H$24:H28,"&lt;&gt;")-SUM(M$24:M27),"")</f>
        <v/>
      </c>
      <c r="N28" s="6" t="str">
        <f>IF(MONTH(A28)&lt;&gt;MONTH(A29),COUNTIF(J$24:J28,"&lt;&gt;")-COUNTBLANK(J$24:J28)-SUM(N$24:N27),"")</f>
        <v/>
      </c>
    </row>
    <row r="29" spans="1:18" x14ac:dyDescent="0.25">
      <c r="A29" s="4">
        <f t="shared" si="9"/>
        <v>45827</v>
      </c>
      <c r="B29" s="1" t="str">
        <f t="shared" si="10"/>
        <v>Thursday</v>
      </c>
      <c r="I29" s="2" t="str">
        <f t="shared" si="11"/>
        <v/>
      </c>
      <c r="J29" s="2" t="str">
        <f t="shared" si="12"/>
        <v/>
      </c>
      <c r="K29" s="24"/>
      <c r="L29" s="6" t="str">
        <f t="shared" si="14"/>
        <v/>
      </c>
      <c r="M29" s="6" t="str">
        <f>IF(MONTH(A29)&lt;&gt;MONTH(A30),COUNTIF(C$24:F29,"&lt;&gt;")+COUNTIF(H$24:H29,"&lt;&gt;")-SUM(M$24:M28),"")</f>
        <v/>
      </c>
      <c r="N29" s="6" t="str">
        <f>IF(MONTH(A29)&lt;&gt;MONTH(A30),COUNTIF(J$24:J29,"&lt;&gt;")-COUNTBLANK(J$24:J29)-SUM(N$24:N28),"")</f>
        <v/>
      </c>
    </row>
    <row r="30" spans="1:18" x14ac:dyDescent="0.25">
      <c r="A30" s="4">
        <f t="shared" si="9"/>
        <v>45834</v>
      </c>
      <c r="B30" s="1" t="str">
        <f t="shared" si="10"/>
        <v>Thursday</v>
      </c>
      <c r="G30" s="2" t="s">
        <v>17</v>
      </c>
      <c r="H30" s="27" t="s">
        <v>3</v>
      </c>
      <c r="I30" s="2" t="str">
        <f t="shared" si="11"/>
        <v/>
      </c>
      <c r="J30" s="2" t="str">
        <f t="shared" si="12"/>
        <v>Planning &amp; Highways (Both)</v>
      </c>
      <c r="K30" s="24"/>
      <c r="L30" s="6" t="str">
        <f t="shared" si="14"/>
        <v>June</v>
      </c>
      <c r="M30" s="6">
        <f>IF(MONTH(A30)&lt;&gt;MONTH(A31),COUNTIF(C$24:F30,"&lt;&gt;")+COUNTIF(H$24:H30,"&lt;&gt;")-SUM(M$24:M29),"")</f>
        <v>4</v>
      </c>
      <c r="N30" s="6">
        <f>IF(MONTH(A30)&lt;&gt;MONTH(A31),COUNTIF(J$24:J30,"&lt;&gt;")-COUNTBLANK(J$24:J30)-SUM(N$24:N29),"")</f>
        <v>3</v>
      </c>
    </row>
    <row r="31" spans="1:18" x14ac:dyDescent="0.25">
      <c r="A31" s="4">
        <f t="shared" si="9"/>
        <v>45841</v>
      </c>
      <c r="B31" s="1" t="str">
        <f t="shared" si="10"/>
        <v>Thursday</v>
      </c>
      <c r="D31" s="2" t="s">
        <v>1</v>
      </c>
      <c r="I31" s="2" t="str">
        <f t="shared" si="11"/>
        <v/>
      </c>
      <c r="J31" s="2" t="str">
        <f t="shared" si="12"/>
        <v>F&amp;GP</v>
      </c>
      <c r="K31" s="24" t="str" cm="1">
        <f t="array" ref="K31">IF(E31&lt;&gt;"",($A31-(_xlfn.XLOOKUP(TRUE,E$21:E30&lt;&gt;"",$A$21:$A30,,,-1)))/7,IF(F31&lt;&gt;"",($A31-(_xlfn.XLOOKUP(TRUE,F$21:F30&lt;&gt;"",$A$21:$A30,,,-1)))/7,IF(G31&lt;&gt;"",($A31-(_xlfn.XLOOKUP(TRUE,G$21:G30&lt;&gt;"",$A$21:$A30,,,-1)))/7,"")))</f>
        <v/>
      </c>
      <c r="L31" s="6" t="str">
        <f t="shared" si="14"/>
        <v/>
      </c>
      <c r="M31" s="6" t="str">
        <f>IF(MONTH(A31)&lt;&gt;MONTH(A32),COUNTIF(C$24:F31,"&lt;&gt;")+COUNTIF(H$24:H31,"&lt;&gt;")-SUM(M$24:M30),"")</f>
        <v/>
      </c>
      <c r="N31" s="6" t="str">
        <f>IF(MONTH(A31)&lt;&gt;MONTH(A32),COUNTIF(J$24:J31,"&lt;&gt;")-COUNTBLANK(J$24:J31)-SUM(N$24:N30),"")</f>
        <v/>
      </c>
    </row>
    <row r="32" spans="1:18" x14ac:dyDescent="0.25">
      <c r="A32" s="4">
        <f t="shared" si="9"/>
        <v>45848</v>
      </c>
      <c r="B32" s="1" t="str">
        <f t="shared" si="10"/>
        <v>Thursday</v>
      </c>
      <c r="I32" s="2" t="str">
        <f t="shared" si="11"/>
        <v/>
      </c>
      <c r="J32" s="2" t="str">
        <f t="shared" si="12"/>
        <v/>
      </c>
      <c r="K32" s="24" t="str" cm="1">
        <f t="array" ref="K32">IF(E32&lt;&gt;"",($A32-(_xlfn.XLOOKUP(TRUE,E$21:E31&lt;&gt;"",$A$21:$A31,,,-1)))/7,IF(F32&lt;&gt;"",($A32-(_xlfn.XLOOKUP(TRUE,F$21:F31&lt;&gt;"",$A$21:$A31,,,-1)))/7,IF(G32&lt;&gt;"",($A32-(_xlfn.XLOOKUP(TRUE,G$21:G31&lt;&gt;"",$A$21:$A31,,,-1)))/7,"")))</f>
        <v/>
      </c>
      <c r="L32" s="6" t="str">
        <f t="shared" si="14"/>
        <v/>
      </c>
      <c r="M32" s="6" t="str">
        <f>IF(MONTH(A32)&lt;&gt;MONTH(A33),COUNTIF(C$24:F32,"&lt;&gt;")+COUNTIF(H$24:H32,"&lt;&gt;")-SUM(M$24:M31),"")</f>
        <v/>
      </c>
      <c r="N32" s="6" t="str">
        <f>IF(MONTH(A32)&lt;&gt;MONTH(A33),COUNTIF(J$24:J32,"&lt;&gt;")-COUNTBLANK(J$24:J32)-SUM(N$24:N31),"")</f>
        <v/>
      </c>
    </row>
    <row r="33" spans="1:14" x14ac:dyDescent="0.25">
      <c r="A33" s="4">
        <f t="shared" si="9"/>
        <v>45855</v>
      </c>
      <c r="B33" s="1" t="str">
        <f t="shared" si="10"/>
        <v>Thursday</v>
      </c>
      <c r="C33" s="2" t="s">
        <v>0</v>
      </c>
      <c r="H33" s="27" t="s">
        <v>3</v>
      </c>
      <c r="I33" s="2" t="str">
        <f t="shared" si="11"/>
        <v xml:space="preserve">Planning &amp; Highways (Planning only), followed by </v>
      </c>
      <c r="J33" s="2" t="str">
        <f t="shared" si="12"/>
        <v>Full</v>
      </c>
      <c r="K33" s="24" t="str" cm="1">
        <f t="array" ref="K33">IF(E33&lt;&gt;"",($A33-(_xlfn.XLOOKUP(TRUE,E$21:E32&lt;&gt;"",$A$21:$A32,,,-1)))/7,IF(F33&lt;&gt;"",($A33-(_xlfn.XLOOKUP(TRUE,F$21:F32&lt;&gt;"",$A$21:$A32,,,-1)))/7,IF(G33&lt;&gt;"",($A33-(_xlfn.XLOOKUP(TRUE,G$21:G32&lt;&gt;"",$A$21:$A32,,,-1)))/7,"")))</f>
        <v/>
      </c>
      <c r="L33" s="6" t="str">
        <f t="shared" si="14"/>
        <v/>
      </c>
      <c r="M33" s="6" t="str">
        <f>IF(MONTH(A33)&lt;&gt;MONTH(A34),COUNTIF(C$24:F33,"&lt;&gt;")+COUNTIF(H$24:H33,"&lt;&gt;")-SUM(M$24:M32),"")</f>
        <v/>
      </c>
      <c r="N33" s="6" t="str">
        <f>IF(MONTH(A33)&lt;&gt;MONTH(A34),COUNTIF(J$24:J33,"&lt;&gt;")-COUNTBLANK(J$24:J33)-SUM(N$24:N32),"")</f>
        <v/>
      </c>
    </row>
    <row r="34" spans="1:14" x14ac:dyDescent="0.25">
      <c r="A34" s="4">
        <f t="shared" si="9"/>
        <v>45862</v>
      </c>
      <c r="B34" s="1" t="str">
        <f t="shared" si="10"/>
        <v>Thursday</v>
      </c>
      <c r="F34" s="2" t="s">
        <v>27</v>
      </c>
      <c r="I34" s="2" t="str">
        <f t="shared" si="11"/>
        <v/>
      </c>
      <c r="J34" s="2" t="str">
        <f t="shared" si="12"/>
        <v>Estate Management</v>
      </c>
      <c r="K34" s="24" cm="1">
        <f t="array" ref="K34">IF(E34&lt;&gt;"",($A34-(_xlfn.XLOOKUP(TRUE,E$21:E33&lt;&gt;"",$A$21:$A33,,,-1)))/7,IF(F34&lt;&gt;"",($A34-(_xlfn.XLOOKUP(TRUE,F$21:F33&lt;&gt;"",$A$21:$A33,,,-1)))/7,IF(G34&lt;&gt;"",($A34-(_xlfn.XLOOKUP(TRUE,G$21:G33&lt;&gt;"",$A$21:$A33,,,-1)))/7,"")))</f>
        <v>9</v>
      </c>
      <c r="L34" s="6" t="str">
        <f t="shared" si="14"/>
        <v/>
      </c>
      <c r="M34" s="6" t="str">
        <f>IF(MONTH(A34)&lt;&gt;MONTH(A35),COUNTIF(C$24:F34,"&lt;&gt;")+COUNTIF(H$24:H34,"&lt;&gt;")-SUM(M$24:M33),"")</f>
        <v/>
      </c>
      <c r="N34" s="6" t="str">
        <f>IF(MONTH(A34)&lt;&gt;MONTH(A35),COUNTIF(J$24:J34,"&lt;&gt;")-COUNTBLANK(J$24:J34)-SUM(N$24:N33),"")</f>
        <v/>
      </c>
    </row>
    <row r="35" spans="1:14" x14ac:dyDescent="0.25">
      <c r="A35" s="4">
        <f t="shared" si="9"/>
        <v>45869</v>
      </c>
      <c r="B35" s="1" t="str">
        <f t="shared" si="10"/>
        <v>Thursday</v>
      </c>
      <c r="E35" s="2" t="s">
        <v>2</v>
      </c>
      <c r="I35" s="2" t="str">
        <f t="shared" si="11"/>
        <v/>
      </c>
      <c r="J35" s="2" t="str">
        <f t="shared" si="12"/>
        <v>Community</v>
      </c>
      <c r="K35" s="24" cm="1">
        <f t="array" ref="K35">IF(E35&lt;&gt;"",($A35-(_xlfn.XLOOKUP(TRUE,E$21:E34&lt;&gt;"",$A$21:$A34,,,-1)))/7,IF(F35&lt;&gt;"",($A35-(_xlfn.XLOOKUP(TRUE,F$21:F34&lt;&gt;"",$A$21:$A34,,,-1)))/7,IF(G35&lt;&gt;"",($A35-(_xlfn.XLOOKUP(TRUE,G$21:G34&lt;&gt;"",$A$21:$A34,,,-1)))/7,"")))</f>
        <v>9</v>
      </c>
      <c r="L35" s="6" t="str">
        <f t="shared" si="14"/>
        <v>July</v>
      </c>
      <c r="M35" s="6">
        <f>IF(MONTH(A35)&lt;&gt;MONTH(A36),COUNTIF(C$24:F35,"&lt;&gt;")+COUNTIF(H$24:H35,"&lt;&gt;")-SUM(M$24:M34),"")</f>
        <v>5</v>
      </c>
      <c r="N35" s="6">
        <f>IF(MONTH(A35)&lt;&gt;MONTH(A36),COUNTIF(J$24:J35,"&lt;&gt;")-COUNTBLANK(J$24:J35)-SUM(N$24:N34),"")</f>
        <v>4</v>
      </c>
    </row>
    <row r="36" spans="1:14" x14ac:dyDescent="0.25">
      <c r="A36" s="25">
        <f t="shared" si="9"/>
        <v>45876</v>
      </c>
      <c r="B36" s="19" t="str">
        <f t="shared" si="10"/>
        <v>Thursday</v>
      </c>
      <c r="C36" s="28"/>
      <c r="D36" s="28"/>
      <c r="E36" s="28"/>
      <c r="H36" s="28" t="s">
        <v>3</v>
      </c>
      <c r="I36" s="2" t="str">
        <f t="shared" si="11"/>
        <v/>
      </c>
      <c r="J36" s="2" t="str">
        <f t="shared" si="12"/>
        <v>Planning &amp; Highways (Planning only)</v>
      </c>
      <c r="K36" s="24" t="str" cm="1">
        <f t="array" ref="K36">IF(E36&lt;&gt;"",($A36-(_xlfn.XLOOKUP(TRUE,E$21:E35&lt;&gt;"",$A$21:$A35,,,-1)))/7,IF(F36&lt;&gt;"",($A36-(_xlfn.XLOOKUP(TRUE,F$21:F35&lt;&gt;"",$A$21:$A35,,,-1)))/7,IF(G36&lt;&gt;"",($A36-(_xlfn.XLOOKUP(TRUE,G$21:G35&lt;&gt;"",$A$21:$A35,,,-1)))/7,"")))</f>
        <v/>
      </c>
      <c r="L36" s="6" t="str">
        <f t="shared" si="14"/>
        <v/>
      </c>
      <c r="M36" s="6" t="str">
        <f>IF(MONTH(A36)&lt;&gt;MONTH(A37),COUNTIF(C$24:F36,"&lt;&gt;")+COUNTIF(H$24:H36,"&lt;&gt;")-SUM(M$24:M35),"")</f>
        <v/>
      </c>
      <c r="N36" s="6" t="str">
        <f>IF(MONTH(A36)&lt;&gt;MONTH(A37),COUNTIF(J$24:J36,"&lt;&gt;")-COUNTBLANK(J$24:J36)-SUM(N$24:N35),"")</f>
        <v/>
      </c>
    </row>
    <row r="37" spans="1:14" x14ac:dyDescent="0.25">
      <c r="A37" s="25">
        <f t="shared" si="9"/>
        <v>45883</v>
      </c>
      <c r="B37" s="19" t="str">
        <f t="shared" si="10"/>
        <v>Thursday</v>
      </c>
      <c r="C37" s="28"/>
      <c r="D37" s="28"/>
      <c r="E37" s="28"/>
      <c r="F37" s="28"/>
      <c r="G37" s="28"/>
      <c r="H37" s="28"/>
      <c r="I37" s="28" t="str">
        <f t="shared" si="11"/>
        <v/>
      </c>
      <c r="J37" s="28" t="str">
        <f t="shared" si="12"/>
        <v/>
      </c>
      <c r="K37" s="24" t="str" cm="1">
        <f t="array" ref="K37">IF(E37&lt;&gt;"",($A37-(_xlfn.XLOOKUP(TRUE,E$21:E36&lt;&gt;"",$A$21:$A36,,,-1)))/7,IF(F37&lt;&gt;"",($A37-(_xlfn.XLOOKUP(TRUE,F$21:F36&lt;&gt;"",$A$21:$A36,,,-1)))/7,IF(G37&lt;&gt;"",($A37-(_xlfn.XLOOKUP(TRUE,G$21:G36&lt;&gt;"",$A$21:$A36,,,-1)))/7,"")))</f>
        <v/>
      </c>
      <c r="L37" s="6" t="str">
        <f t="shared" si="14"/>
        <v/>
      </c>
      <c r="M37" s="6" t="str">
        <f>IF(MONTH(A37)&lt;&gt;MONTH(A38),COUNTIF(C$24:F37,"&lt;&gt;")+COUNTIF(H$24:H37,"&lt;&gt;")-SUM(M$24:M36),"")</f>
        <v/>
      </c>
      <c r="N37" s="6" t="str">
        <f>IF(MONTH(A37)&lt;&gt;MONTH(A38),COUNTIF(J$24:J37,"&lt;&gt;")-COUNTBLANK(J$24:J37)-SUM(N$24:N36),"")</f>
        <v/>
      </c>
    </row>
    <row r="38" spans="1:14" x14ac:dyDescent="0.25">
      <c r="A38" s="25">
        <f t="shared" si="9"/>
        <v>45890</v>
      </c>
      <c r="B38" s="19" t="str">
        <f t="shared" si="10"/>
        <v>Thursday</v>
      </c>
      <c r="C38" s="28"/>
      <c r="D38" s="28"/>
      <c r="E38" s="28"/>
      <c r="F38" s="28"/>
      <c r="G38" s="28"/>
      <c r="H38" s="28"/>
      <c r="I38" s="28" t="str">
        <f t="shared" si="11"/>
        <v/>
      </c>
      <c r="J38" s="28" t="str">
        <f t="shared" si="12"/>
        <v/>
      </c>
      <c r="K38" s="24" t="str" cm="1">
        <f t="array" ref="K38">IF(E38&lt;&gt;"",($A38-(_xlfn.XLOOKUP(TRUE,E$21:E37&lt;&gt;"",$A$21:$A37,,,-1)))/7,IF(F38&lt;&gt;"",($A38-(_xlfn.XLOOKUP(TRUE,F$21:F37&lt;&gt;"",$A$21:$A37,,,-1)))/7,IF(G38&lt;&gt;"",($A38-(_xlfn.XLOOKUP(TRUE,G$21:G37&lt;&gt;"",$A$21:$A37,,,-1)))/7,"")))</f>
        <v/>
      </c>
      <c r="L38" s="6" t="str">
        <f t="shared" si="14"/>
        <v/>
      </c>
      <c r="M38" s="6" t="str">
        <f>IF(MONTH(A38)&lt;&gt;MONTH(A39),COUNTIF(C$24:F38,"&lt;&gt;")+COUNTIF(H$24:H38,"&lt;&gt;")-SUM(M$24:M37),"")</f>
        <v/>
      </c>
      <c r="N38" s="6" t="str">
        <f>IF(MONTH(A38)&lt;&gt;MONTH(A39),COUNTIF(J$24:J38,"&lt;&gt;")-COUNTBLANK(J$24:J38)-SUM(N$24:N37),"")</f>
        <v/>
      </c>
    </row>
    <row r="39" spans="1:14" x14ac:dyDescent="0.25">
      <c r="A39" s="25">
        <f t="shared" si="9"/>
        <v>45897</v>
      </c>
      <c r="B39" s="19" t="str">
        <f t="shared" si="10"/>
        <v>Thursday</v>
      </c>
      <c r="C39" s="28"/>
      <c r="D39" s="28" t="s">
        <v>1</v>
      </c>
      <c r="E39" s="28"/>
      <c r="F39" s="28"/>
      <c r="G39" s="28"/>
      <c r="H39" s="28" t="s">
        <v>3</v>
      </c>
      <c r="I39" s="2" t="str">
        <f t="shared" si="11"/>
        <v xml:space="preserve">Planning &amp; Highways (Planning only), followed by </v>
      </c>
      <c r="J39" s="2" t="str">
        <f t="shared" si="12"/>
        <v>F&amp;GP</v>
      </c>
      <c r="K39" s="24" t="str" cm="1">
        <f t="array" ref="K39">IF(E39&lt;&gt;"",($A39-(_xlfn.XLOOKUP(TRUE,E$21:E38&lt;&gt;"",$A$21:$A38,,,-1)))/7,IF(F39&lt;&gt;"",($A39-(_xlfn.XLOOKUP(TRUE,F$21:F38&lt;&gt;"",$A$21:$A38,,,-1)))/7,IF(G39&lt;&gt;"",($A39-(_xlfn.XLOOKUP(TRUE,G$21:G38&lt;&gt;"",$A$21:$A38,,,-1)))/7,"")))</f>
        <v/>
      </c>
      <c r="L39" s="6" t="str">
        <f t="shared" si="14"/>
        <v>August</v>
      </c>
      <c r="M39" s="6">
        <f>IF(MONTH(A39)&lt;&gt;MONTH(A40),COUNTIF(C$24:F39,"&lt;&gt;")+COUNTIF(H$24:H39,"&lt;&gt;")-SUM(M$24:M38),"")</f>
        <v>3</v>
      </c>
      <c r="N39" s="6">
        <f>IF(MONTH(A39)&lt;&gt;MONTH(A40),COUNTIF(J$24:J39,"&lt;&gt;")-COUNTBLANK(J$24:J39)-SUM(N$24:N38),"")</f>
        <v>2</v>
      </c>
    </row>
    <row r="40" spans="1:14" x14ac:dyDescent="0.25">
      <c r="A40" s="4">
        <f t="shared" si="9"/>
        <v>45904</v>
      </c>
      <c r="B40" s="1" t="str">
        <f t="shared" si="10"/>
        <v>Thursday</v>
      </c>
      <c r="H40" s="2"/>
      <c r="I40" s="2" t="str">
        <f t="shared" si="11"/>
        <v/>
      </c>
      <c r="J40" s="2" t="str">
        <f t="shared" si="12"/>
        <v/>
      </c>
      <c r="K40" s="24" t="str" cm="1">
        <f t="array" ref="K40">IF(E40&lt;&gt;"",($A40-(_xlfn.XLOOKUP(TRUE,E$21:E39&lt;&gt;"",$A$21:$A39,,,-1)))/7,IF(F40&lt;&gt;"",($A40-(_xlfn.XLOOKUP(TRUE,F$21:F39&lt;&gt;"",$A$21:$A39,,,-1)))/7,IF(G40&lt;&gt;"",($A40-(_xlfn.XLOOKUP(TRUE,G$21:G39&lt;&gt;"",$A$21:$A39,,,-1)))/7,"")))</f>
        <v/>
      </c>
      <c r="L40" s="6" t="str">
        <f t="shared" si="14"/>
        <v/>
      </c>
      <c r="M40" s="6" t="str">
        <f>IF(MONTH(A40)&lt;&gt;MONTH(A41),COUNTIF(C$24:F40,"&lt;&gt;")+COUNTIF(H$24:H40,"&lt;&gt;")-SUM(M$24:M39),"")</f>
        <v/>
      </c>
      <c r="N40" s="6" t="str">
        <f>IF(MONTH(A40)&lt;&gt;MONTH(A41),COUNTIF(J$24:J40,"&lt;&gt;")-COUNTBLANK(J$24:J40)-SUM(N$24:N39),"")</f>
        <v/>
      </c>
    </row>
    <row r="41" spans="1:14" x14ac:dyDescent="0.25">
      <c r="A41" s="4">
        <f t="shared" si="9"/>
        <v>45911</v>
      </c>
      <c r="B41" s="1" t="str">
        <f t="shared" si="10"/>
        <v>Thursday</v>
      </c>
      <c r="C41" s="2" t="s">
        <v>0</v>
      </c>
      <c r="I41" s="2" t="str">
        <f t="shared" si="11"/>
        <v/>
      </c>
      <c r="J41" s="2" t="str">
        <f t="shared" si="12"/>
        <v>Full</v>
      </c>
      <c r="K41" s="24" t="str" cm="1">
        <f t="array" ref="K41">IF(E41&lt;&gt;"",($A41-(_xlfn.XLOOKUP(TRUE,E$21:E40&lt;&gt;"",$A$21:$A40,,,-1)))/7,IF(F41&lt;&gt;"",($A41-(_xlfn.XLOOKUP(TRUE,F$21:F40&lt;&gt;"",$A$21:$A40,,,-1)))/7,IF(G41&lt;&gt;"",($A41-(_xlfn.XLOOKUP(TRUE,G$21:G40&lt;&gt;"",$A$21:$A40,,,-1)))/7,"")))</f>
        <v/>
      </c>
      <c r="L41" s="6" t="str">
        <f t="shared" si="14"/>
        <v/>
      </c>
      <c r="M41" s="6" t="str">
        <f>IF(MONTH(A41)&lt;&gt;MONTH(A42),COUNTIF(C$24:F41,"&lt;&gt;")+COUNTIF(H$24:H41,"&lt;&gt;")-SUM(M$24:M40),"")</f>
        <v/>
      </c>
      <c r="N41" s="6" t="str">
        <f>IF(MONTH(A41)&lt;&gt;MONTH(A42),COUNTIF(J$24:J41,"&lt;&gt;")-COUNTBLANK(J$24:J41)-SUM(N$24:N40),"")</f>
        <v/>
      </c>
    </row>
    <row r="42" spans="1:14" x14ac:dyDescent="0.25">
      <c r="A42" s="4">
        <f t="shared" si="9"/>
        <v>45918</v>
      </c>
      <c r="B42" s="1" t="str">
        <f t="shared" si="10"/>
        <v>Thursday</v>
      </c>
      <c r="G42" s="2" t="s">
        <v>17</v>
      </c>
      <c r="H42" s="27" t="s">
        <v>3</v>
      </c>
      <c r="I42" s="2" t="str">
        <f t="shared" si="11"/>
        <v/>
      </c>
      <c r="J42" s="2" t="str">
        <f t="shared" si="12"/>
        <v>Planning &amp; Highways (Both)</v>
      </c>
      <c r="K42" s="24" cm="1">
        <f t="array" ref="K42">IF(E42&lt;&gt;"",($A42-(_xlfn.XLOOKUP(TRUE,E$21:E41&lt;&gt;"",$A$21:$A41,,,-1)))/7,IF(F42&lt;&gt;"",($A42-(_xlfn.XLOOKUP(TRUE,F$21:F41&lt;&gt;"",$A$21:$A41,,,-1)))/7,IF(G42&lt;&gt;"",($A42-(_xlfn.XLOOKUP(TRUE,G$21:G41&lt;&gt;"",$A$21:$A41,,,-1)))/7,"")))</f>
        <v>12</v>
      </c>
      <c r="L42" s="6" t="str">
        <f t="shared" si="14"/>
        <v/>
      </c>
      <c r="M42" s="6" t="str">
        <f>IF(MONTH(A42)&lt;&gt;MONTH(A43),COUNTIF(C$24:F42,"&lt;&gt;")+COUNTIF(H$24:H42,"&lt;&gt;")-SUM(M$24:M41),"")</f>
        <v/>
      </c>
      <c r="N42" s="6" t="str">
        <f>IF(MONTH(A42)&lt;&gt;MONTH(A43),COUNTIF(J$24:J42,"&lt;&gt;")-COUNTBLANK(J$24:J42)-SUM(N$24:N41),"")</f>
        <v/>
      </c>
    </row>
    <row r="43" spans="1:14" x14ac:dyDescent="0.25">
      <c r="A43" s="4">
        <f t="shared" si="9"/>
        <v>45925</v>
      </c>
      <c r="B43" s="1" t="str">
        <f t="shared" si="10"/>
        <v>Thursday</v>
      </c>
      <c r="I43" s="2" t="str">
        <f t="shared" si="11"/>
        <v/>
      </c>
      <c r="J43" s="2" t="str">
        <f t="shared" si="12"/>
        <v/>
      </c>
      <c r="K43" s="24" t="str" cm="1">
        <f t="array" ref="K43">IF(E43&lt;&gt;"",($A43-(_xlfn.XLOOKUP(TRUE,E$21:E42&lt;&gt;"",$A$21:$A42,,,-1)))/7,IF(F43&lt;&gt;"",($A43-(_xlfn.XLOOKUP(TRUE,F$21:F42&lt;&gt;"",$A$21:$A42,,,-1)))/7,IF(G43&lt;&gt;"",($A43-(_xlfn.XLOOKUP(TRUE,G$21:G42&lt;&gt;"",$A$21:$A42,,,-1)))/7,"")))</f>
        <v/>
      </c>
      <c r="L43" s="6" t="str">
        <f t="shared" si="14"/>
        <v>September</v>
      </c>
      <c r="M43" s="6">
        <f>IF(MONTH(A43)&lt;&gt;MONTH(A44),COUNTIF(C$24:F43,"&lt;&gt;")+COUNTIF(H$24:H43,"&lt;&gt;")-SUM(M$24:M42),"")</f>
        <v>2</v>
      </c>
      <c r="N43" s="6">
        <f>IF(MONTH(A43)&lt;&gt;MONTH(A44),COUNTIF(J$24:J43,"&lt;&gt;")-COUNTBLANK(J$24:J43)-SUM(N$24:N42),"")</f>
        <v>2</v>
      </c>
    </row>
    <row r="44" spans="1:14" x14ac:dyDescent="0.25">
      <c r="A44" s="4">
        <f t="shared" si="9"/>
        <v>45932</v>
      </c>
      <c r="B44" s="1" t="str">
        <f t="shared" si="10"/>
        <v>Thursday</v>
      </c>
      <c r="I44" s="2" t="str">
        <f t="shared" si="11"/>
        <v/>
      </c>
      <c r="J44" s="2" t="str">
        <f t="shared" si="12"/>
        <v/>
      </c>
      <c r="K44" s="24" t="str" cm="1">
        <f t="array" ref="K44">IF(E44&lt;&gt;"",($A44-(_xlfn.XLOOKUP(TRUE,E$21:E43&lt;&gt;"",$A$21:$A43,,,-1)))/7,IF(F44&lt;&gt;"",($A44-(_xlfn.XLOOKUP(TRUE,F$21:F43&lt;&gt;"",$A$21:$A43,,,-1)))/7,IF(G44&lt;&gt;"",($A44-(_xlfn.XLOOKUP(TRUE,G$21:G43&lt;&gt;"",$A$21:$A43,,,-1)))/7,"")))</f>
        <v/>
      </c>
      <c r="L44" s="6" t="str">
        <f t="shared" si="14"/>
        <v/>
      </c>
      <c r="M44" s="6" t="str">
        <f>IF(MONTH(A44)&lt;&gt;MONTH(A45),COUNTIF(C$24:F44,"&lt;&gt;")+COUNTIF(H$24:H44,"&lt;&gt;")-SUM(M$24:M43),"")</f>
        <v/>
      </c>
      <c r="N44" s="6" t="str">
        <f>IF(MONTH(A44)&lt;&gt;MONTH(A45),COUNTIF(J$24:J44,"&lt;&gt;")-COUNTBLANK(J$24:J44)-SUM(N$24:N43),"")</f>
        <v/>
      </c>
    </row>
    <row r="45" spans="1:14" x14ac:dyDescent="0.25">
      <c r="A45" s="4">
        <f t="shared" si="9"/>
        <v>45939</v>
      </c>
      <c r="B45" s="1" t="str">
        <f t="shared" si="10"/>
        <v>Thursday</v>
      </c>
      <c r="F45" s="2" t="s">
        <v>27</v>
      </c>
      <c r="H45" s="27" t="s">
        <v>3</v>
      </c>
      <c r="I45" s="2" t="str">
        <f t="shared" si="11"/>
        <v xml:space="preserve">Planning &amp; Highways (Planning only), followed by </v>
      </c>
      <c r="J45" s="2" t="str">
        <f t="shared" si="12"/>
        <v>Estate Management</v>
      </c>
      <c r="K45" s="24" cm="1">
        <f t="array" ref="K45">IF(E45&lt;&gt;"",($A45-(_xlfn.XLOOKUP(TRUE,E$21:E44&lt;&gt;"",$A$21:$A44,,,-1)))/7,IF(F45&lt;&gt;"",($A45-(_xlfn.XLOOKUP(TRUE,F$21:F44&lt;&gt;"",$A$21:$A44,,,-1)))/7,IF(G45&lt;&gt;"",($A45-(_xlfn.XLOOKUP(TRUE,G$21:G44&lt;&gt;"",$A$21:$A44,,,-1)))/7,"")))</f>
        <v>11</v>
      </c>
      <c r="L45" s="6" t="str">
        <f t="shared" si="14"/>
        <v/>
      </c>
      <c r="M45" s="6" t="str">
        <f>IF(MONTH(A45)&lt;&gt;MONTH(A46),COUNTIF(C$24:F45,"&lt;&gt;")+COUNTIF(H$24:H45,"&lt;&gt;")-SUM(M$24:M44),"")</f>
        <v/>
      </c>
      <c r="N45" s="6" t="str">
        <f>IF(MONTH(A45)&lt;&gt;MONTH(A46),COUNTIF(J$24:J45,"&lt;&gt;")-COUNTBLANK(J$24:J45)-SUM(N$24:N44),"")</f>
        <v/>
      </c>
    </row>
    <row r="46" spans="1:14" x14ac:dyDescent="0.25">
      <c r="A46" s="4">
        <f t="shared" si="9"/>
        <v>45946</v>
      </c>
      <c r="B46" s="1" t="str">
        <f t="shared" si="10"/>
        <v>Thursday</v>
      </c>
      <c r="E46" s="2" t="s">
        <v>2</v>
      </c>
      <c r="I46" s="2" t="str">
        <f t="shared" si="11"/>
        <v/>
      </c>
      <c r="J46" s="2" t="str">
        <f t="shared" si="12"/>
        <v>Community</v>
      </c>
      <c r="K46" s="24" cm="1">
        <f t="array" ref="K46">IF(E46&lt;&gt;"",($A46-(_xlfn.XLOOKUP(TRUE,E$21:E45&lt;&gt;"",$A$21:$A45,,,-1)))/7,IF(F46&lt;&gt;"",($A46-(_xlfn.XLOOKUP(TRUE,F$21:F45&lt;&gt;"",$A$21:$A45,,,-1)))/7,IF(G46&lt;&gt;"",($A46-(_xlfn.XLOOKUP(TRUE,G$21:G45&lt;&gt;"",$A$21:$A45,,,-1)))/7,"")))</f>
        <v>11</v>
      </c>
      <c r="L46" s="6" t="str">
        <f t="shared" si="14"/>
        <v/>
      </c>
      <c r="M46" s="6" t="str">
        <f>IF(MONTH(A46)&lt;&gt;MONTH(A47),COUNTIF(C$24:F46,"&lt;&gt;")+COUNTIF(H$24:H46,"&lt;&gt;")-SUM(M$24:M45),"")</f>
        <v/>
      </c>
      <c r="N46" s="6" t="str">
        <f>IF(MONTH(A46)&lt;&gt;MONTH(A47),COUNTIF(J$24:J46,"&lt;&gt;")-COUNTBLANK(J$24:J46)-SUM(N$24:N45),"")</f>
        <v/>
      </c>
    </row>
    <row r="47" spans="1:14" x14ac:dyDescent="0.25">
      <c r="A47" s="4">
        <f t="shared" si="9"/>
        <v>45953</v>
      </c>
      <c r="B47" s="1" t="str">
        <f t="shared" si="10"/>
        <v>Thursday</v>
      </c>
      <c r="I47" s="2" t="str">
        <f t="shared" si="11"/>
        <v/>
      </c>
      <c r="J47" s="2" t="str">
        <f t="shared" si="12"/>
        <v/>
      </c>
      <c r="K47" s="24" t="str" cm="1">
        <f t="array" ref="K47">IF(E47&lt;&gt;"",($A47-(_xlfn.XLOOKUP(TRUE,E$21:E46&lt;&gt;"",$A$21:$A46,,,-1)))/7,IF(F47&lt;&gt;"",($A47-(_xlfn.XLOOKUP(TRUE,F$21:F46&lt;&gt;"",$A$21:$A46,,,-1)))/7,IF(G47&lt;&gt;"",($A47-(_xlfn.XLOOKUP(TRUE,G$21:G46&lt;&gt;"",$A$21:$A46,,,-1)))/7,"")))</f>
        <v/>
      </c>
      <c r="L47" s="6" t="str">
        <f t="shared" si="14"/>
        <v/>
      </c>
      <c r="M47" s="6" t="str">
        <f>IF(MONTH(A47)&lt;&gt;MONTH(A48),COUNTIF(C$24:F47,"&lt;&gt;")+COUNTIF(H$24:H47,"&lt;&gt;")-SUM(M$24:M46),"")</f>
        <v/>
      </c>
      <c r="N47" s="6" t="str">
        <f>IF(MONTH(A47)&lt;&gt;MONTH(A48),COUNTIF(J$24:J47,"&lt;&gt;")-COUNTBLANK(J$24:J47)-SUM(N$24:N46),"")</f>
        <v/>
      </c>
    </row>
    <row r="48" spans="1:14" x14ac:dyDescent="0.25">
      <c r="A48" s="4">
        <f t="shared" si="9"/>
        <v>45960</v>
      </c>
      <c r="B48" s="1" t="str">
        <f t="shared" si="10"/>
        <v>Thursday</v>
      </c>
      <c r="D48" s="2" t="s">
        <v>1</v>
      </c>
      <c r="H48" s="27" t="s">
        <v>3</v>
      </c>
      <c r="I48" s="2" t="str">
        <f t="shared" si="11"/>
        <v xml:space="preserve">Planning &amp; Highways (Planning only), followed by </v>
      </c>
      <c r="J48" s="2" t="str">
        <f t="shared" si="12"/>
        <v>F&amp;GP</v>
      </c>
      <c r="K48" s="24" t="str" cm="1">
        <f t="array" ref="K48">IF(E48&lt;&gt;"",($A48-(_xlfn.XLOOKUP(TRUE,E$21:E47&lt;&gt;"",$A$21:$A47,,,-1)))/7,IF(F48&lt;&gt;"",($A48-(_xlfn.XLOOKUP(TRUE,F$21:F47&lt;&gt;"",$A$21:$A47,,,-1)))/7,IF(G48&lt;&gt;"",($A48-(_xlfn.XLOOKUP(TRUE,G$21:G47&lt;&gt;"",$A$21:$A47,,,-1)))/7,"")))</f>
        <v/>
      </c>
      <c r="L48" s="6" t="str">
        <f t="shared" si="14"/>
        <v>October</v>
      </c>
      <c r="M48" s="6">
        <f>IF(MONTH(A48)&lt;&gt;MONTH(A49),COUNTIF(C$24:F48,"&lt;&gt;")+COUNTIF(H$24:H48,"&lt;&gt;")-SUM(M$24:M47),"")</f>
        <v>5</v>
      </c>
      <c r="N48" s="6">
        <f>IF(MONTH(A48)&lt;&gt;MONTH(A49),COUNTIF(J$24:J48,"&lt;&gt;")-COUNTBLANK(J$24:J48)-SUM(N$24:N47),"")</f>
        <v>3</v>
      </c>
    </row>
    <row r="49" spans="1:14" x14ac:dyDescent="0.25">
      <c r="A49" s="4">
        <f t="shared" si="9"/>
        <v>45967</v>
      </c>
      <c r="B49" s="1" t="str">
        <f t="shared" si="10"/>
        <v>Thursday</v>
      </c>
      <c r="I49" s="2" t="str">
        <f t="shared" si="11"/>
        <v/>
      </c>
      <c r="J49" s="2" t="str">
        <f t="shared" si="12"/>
        <v/>
      </c>
      <c r="K49" s="24" t="str" cm="1">
        <f t="array" ref="K49">IF(E49&lt;&gt;"",($A49-(_xlfn.XLOOKUP(TRUE,E$21:E48&lt;&gt;"",$A$21:$A48,,,-1)))/7,IF(F49&lt;&gt;"",($A49-(_xlfn.XLOOKUP(TRUE,F$21:F48&lt;&gt;"",$A$21:$A48,,,-1)))/7,IF(G49&lt;&gt;"",($A49-(_xlfn.XLOOKUP(TRUE,G$21:G48&lt;&gt;"",$A$21:$A48,,,-1)))/7,"")))</f>
        <v/>
      </c>
      <c r="L49" s="6" t="str">
        <f t="shared" si="14"/>
        <v/>
      </c>
      <c r="M49" s="6" t="str">
        <f>IF(MONTH(A49)&lt;&gt;MONTH(A50),COUNTIF(C$24:F49,"&lt;&gt;")+COUNTIF(H$24:H49,"&lt;&gt;")-SUM(M$24:M48),"")</f>
        <v/>
      </c>
      <c r="N49" s="6" t="str">
        <f>IF(MONTH(A49)&lt;&gt;MONTH(A50),COUNTIF(J$24:J49,"&lt;&gt;")-COUNTBLANK(J$24:J49)-SUM(N$24:N48),"")</f>
        <v/>
      </c>
    </row>
    <row r="50" spans="1:14" x14ac:dyDescent="0.25">
      <c r="A50" s="4">
        <f t="shared" si="9"/>
        <v>45974</v>
      </c>
      <c r="B50" s="1" t="str">
        <f t="shared" si="10"/>
        <v>Thursday</v>
      </c>
      <c r="C50" s="2" t="s">
        <v>0</v>
      </c>
      <c r="I50" s="2" t="str">
        <f t="shared" si="11"/>
        <v/>
      </c>
      <c r="J50" s="2" t="str">
        <f t="shared" si="12"/>
        <v>Full</v>
      </c>
      <c r="K50" s="24" t="str" cm="1">
        <f t="array" ref="K50">IF(E50&lt;&gt;"",($A50-(_xlfn.XLOOKUP(TRUE,E$21:E49&lt;&gt;"",$A$21:$A49,,,-1)))/7,IF(F50&lt;&gt;"",($A50-(_xlfn.XLOOKUP(TRUE,F$21:F49&lt;&gt;"",$A$21:$A49,,,-1)))/7,IF(G50&lt;&gt;"",($A50-(_xlfn.XLOOKUP(TRUE,G$21:G49&lt;&gt;"",$A$21:$A49,,,-1)))/7,"")))</f>
        <v/>
      </c>
      <c r="L50" s="6" t="str">
        <f t="shared" si="14"/>
        <v/>
      </c>
      <c r="M50" s="6" t="str">
        <f>IF(MONTH(A50)&lt;&gt;MONTH(A51),COUNTIF(C$24:F50,"&lt;&gt;")+COUNTIF(H$24:H50,"&lt;&gt;")-SUM(M$24:M49),"")</f>
        <v/>
      </c>
      <c r="N50" s="6" t="str">
        <f>IF(MONTH(A50)&lt;&gt;MONTH(A51),COUNTIF(J$24:J50,"&lt;&gt;")-COUNTBLANK(J$24:J50)-SUM(N$24:N49),"")</f>
        <v/>
      </c>
    </row>
    <row r="51" spans="1:14" x14ac:dyDescent="0.25">
      <c r="A51" s="4">
        <f t="shared" si="9"/>
        <v>45981</v>
      </c>
      <c r="B51" s="1" t="str">
        <f t="shared" si="10"/>
        <v>Thursday</v>
      </c>
      <c r="H51" s="27" t="s">
        <v>3</v>
      </c>
      <c r="I51" s="2" t="str">
        <f t="shared" si="11"/>
        <v/>
      </c>
      <c r="J51" s="2" t="str">
        <f t="shared" si="12"/>
        <v>Planning &amp; Highways (Planning only)</v>
      </c>
      <c r="K51" s="24" t="str" cm="1">
        <f t="array" ref="K51">IF(E51&lt;&gt;"",($A51-(_xlfn.XLOOKUP(TRUE,E$21:E50&lt;&gt;"",$A$21:$A50,,,-1)))/7,IF(F51&lt;&gt;"",($A51-(_xlfn.XLOOKUP(TRUE,F$21:F50&lt;&gt;"",$A$21:$A50,,,-1)))/7,IF(G51&lt;&gt;"",($A51-(_xlfn.XLOOKUP(TRUE,G$21:G50&lt;&gt;"",$A$21:$A50,,,-1)))/7,"")))</f>
        <v/>
      </c>
      <c r="L51" s="6" t="str">
        <f t="shared" si="14"/>
        <v/>
      </c>
      <c r="M51" s="6" t="str">
        <f>IF(MONTH(A51)&lt;&gt;MONTH(A52),COUNTIF(C$24:F51,"&lt;&gt;")+COUNTIF(H$24:H51,"&lt;&gt;")-SUM(M$24:M50),"")</f>
        <v/>
      </c>
      <c r="N51" s="6" t="str">
        <f>IF(MONTH(A51)&lt;&gt;MONTH(A52),COUNTIF(J$24:J51,"&lt;&gt;")-COUNTBLANK(J$24:J51)-SUM(N$24:N50),"")</f>
        <v/>
      </c>
    </row>
    <row r="52" spans="1:14" x14ac:dyDescent="0.25">
      <c r="A52" s="4">
        <f t="shared" si="9"/>
        <v>45988</v>
      </c>
      <c r="B52" s="1" t="str">
        <f t="shared" si="10"/>
        <v>Thursday</v>
      </c>
      <c r="D52" s="2" t="s">
        <v>38</v>
      </c>
      <c r="I52" s="2" t="str">
        <f t="shared" si="11"/>
        <v/>
      </c>
      <c r="J52" s="2" t="str">
        <f t="shared" si="12"/>
        <v>F&amp;GP (Accounts)</v>
      </c>
      <c r="K52" s="24" t="str" cm="1">
        <f t="array" ref="K52">IF(E52&lt;&gt;"",($A52-(_xlfn.XLOOKUP(TRUE,E$21:E51&lt;&gt;"",$A$21:$A51,,,-1)))/7,IF(F52&lt;&gt;"",($A52-(_xlfn.XLOOKUP(TRUE,F$21:F51&lt;&gt;"",$A$21:$A51,,,-1)))/7,IF(G52&lt;&gt;"",($A52-(_xlfn.XLOOKUP(TRUE,G$21:G51&lt;&gt;"",$A$21:$A51,,,-1)))/7,"")))</f>
        <v/>
      </c>
      <c r="L52" s="6" t="str">
        <f t="shared" si="14"/>
        <v>November</v>
      </c>
      <c r="M52" s="6">
        <f>IF(MONTH(A52)&lt;&gt;MONTH(A53),COUNTIF(C$24:F52,"&lt;&gt;")+COUNTIF(H$24:H52,"&lt;&gt;")-SUM(M$24:M51),"")</f>
        <v>3</v>
      </c>
      <c r="N52" s="6">
        <f>IF(MONTH(A52)&lt;&gt;MONTH(A53),COUNTIF(J$24:J52,"&lt;&gt;")-COUNTBLANK(J$24:J52)-SUM(N$24:N51),"")</f>
        <v>3</v>
      </c>
    </row>
    <row r="53" spans="1:14" x14ac:dyDescent="0.25">
      <c r="A53" s="25">
        <f t="shared" si="9"/>
        <v>45995</v>
      </c>
      <c r="B53" s="19" t="str">
        <f t="shared" si="10"/>
        <v>Thursday</v>
      </c>
      <c r="C53" s="28"/>
      <c r="D53" s="28"/>
      <c r="E53" s="28"/>
      <c r="F53" s="28"/>
      <c r="G53" s="28"/>
      <c r="H53" s="28"/>
      <c r="I53" s="28" t="str">
        <f t="shared" si="11"/>
        <v/>
      </c>
      <c r="J53" s="28" t="str">
        <f t="shared" si="12"/>
        <v/>
      </c>
      <c r="K53" s="24" t="str" cm="1">
        <f t="array" ref="K53">IF(E53&lt;&gt;"",($A53-(_xlfn.XLOOKUP(TRUE,E$21:E52&lt;&gt;"",$A$21:$A52,,,-1)))/7,IF(F53&lt;&gt;"",($A53-(_xlfn.XLOOKUP(TRUE,F$21:F52&lt;&gt;"",$A$21:$A52,,,-1)))/7,IF(G53&lt;&gt;"",($A53-(_xlfn.XLOOKUP(TRUE,G$21:G52&lt;&gt;"",$A$21:$A52,,,-1)))/7,"")))</f>
        <v/>
      </c>
      <c r="L53" s="6" t="str">
        <f t="shared" si="14"/>
        <v/>
      </c>
      <c r="M53" s="6" t="str">
        <f>IF(MONTH(A53)&lt;&gt;MONTH(A54),COUNTIF(C$24:F53,"&lt;&gt;")+COUNTIF(H$24:H53,"&lt;&gt;")-SUM(M$24:M52),"")</f>
        <v/>
      </c>
      <c r="N53" s="6" t="str">
        <f>IF(MONTH(A53)&lt;&gt;MONTH(A54),COUNTIF(J$24:J53,"&lt;&gt;")-COUNTBLANK(J$24:J53)-SUM(N$24:N52),"")</f>
        <v/>
      </c>
    </row>
    <row r="54" spans="1:14" x14ac:dyDescent="0.25">
      <c r="A54" s="25">
        <f t="shared" si="9"/>
        <v>46002</v>
      </c>
      <c r="B54" s="19" t="str">
        <f t="shared" si="10"/>
        <v>Thursday</v>
      </c>
      <c r="C54" s="28"/>
      <c r="D54" s="28"/>
      <c r="E54" s="28"/>
      <c r="F54" s="28"/>
      <c r="G54" s="28" t="s">
        <v>17</v>
      </c>
      <c r="H54" s="28" t="s">
        <v>3</v>
      </c>
      <c r="I54" s="2" t="str">
        <f t="shared" si="11"/>
        <v/>
      </c>
      <c r="J54" s="2" t="str">
        <f t="shared" si="12"/>
        <v>Planning &amp; Highways (Both)</v>
      </c>
      <c r="K54" s="24" cm="1">
        <f t="array" ref="K54">IF(E54&lt;&gt;"",($A54-(_xlfn.XLOOKUP(TRUE,E$21:E53&lt;&gt;"",$A$21:$A53,,,-1)))/7,IF(F54&lt;&gt;"",($A54-(_xlfn.XLOOKUP(TRUE,F$21:F53&lt;&gt;"",$A$21:$A53,,,-1)))/7,IF(G54&lt;&gt;"",($A54-(_xlfn.XLOOKUP(TRUE,G$21:G53&lt;&gt;"",$A$21:$A53,,,-1)))/7,"")))</f>
        <v>12</v>
      </c>
      <c r="L54" s="6" t="str">
        <f t="shared" si="14"/>
        <v/>
      </c>
      <c r="M54" s="6" t="str">
        <f>IF(MONTH(A54)&lt;&gt;MONTH(A55),COUNTIF(C$24:F54,"&lt;&gt;")+COUNTIF(H$24:H54,"&lt;&gt;")-SUM(M$24:M53),"")</f>
        <v/>
      </c>
      <c r="N54" s="6" t="str">
        <f>IF(MONTH(A54)&lt;&gt;MONTH(A55),COUNTIF(J$24:J54,"&lt;&gt;")-COUNTBLANK(J$24:J54)-SUM(N$24:N53),"")</f>
        <v/>
      </c>
    </row>
    <row r="55" spans="1:14" x14ac:dyDescent="0.25">
      <c r="A55" s="25">
        <f t="shared" si="9"/>
        <v>46009</v>
      </c>
      <c r="B55" s="19" t="str">
        <f t="shared" si="10"/>
        <v>Thursday</v>
      </c>
      <c r="C55" s="28"/>
      <c r="D55" s="28"/>
      <c r="E55" s="28"/>
      <c r="F55" s="28"/>
      <c r="G55" s="28"/>
      <c r="H55" s="28"/>
      <c r="I55" s="28" t="str">
        <f t="shared" si="11"/>
        <v/>
      </c>
      <c r="J55" s="28" t="str">
        <f t="shared" si="12"/>
        <v/>
      </c>
      <c r="K55" s="24" t="str" cm="1">
        <f t="array" ref="K55">IF(E55&lt;&gt;"",($A55-(_xlfn.XLOOKUP(TRUE,E$21:E54&lt;&gt;"",$A$21:$A54,,,-1)))/7,IF(F55&lt;&gt;"",($A55-(_xlfn.XLOOKUP(TRUE,F$21:F54&lt;&gt;"",$A$21:$A54,,,-1)))/7,IF(G55&lt;&gt;"",($A55-(_xlfn.XLOOKUP(TRUE,G$21:G54&lt;&gt;"",$A$21:$A54,,,-1)))/7,"")))</f>
        <v/>
      </c>
      <c r="L55" s="6" t="str">
        <f t="shared" si="14"/>
        <v/>
      </c>
      <c r="M55" s="6" t="str">
        <f>IF(MONTH(A55)&lt;&gt;MONTH(A56),COUNTIF(C$24:F55,"&lt;&gt;")+COUNTIF(H$24:H55,"&lt;&gt;")-SUM(M$24:M54),"")</f>
        <v/>
      </c>
      <c r="N55" s="6" t="str">
        <f>IF(MONTH(A55)&lt;&gt;MONTH(A56),COUNTIF(J$24:J55,"&lt;&gt;")-COUNTBLANK(J$24:J55)-SUM(N$24:N54),"")</f>
        <v/>
      </c>
    </row>
    <row r="56" spans="1:14" x14ac:dyDescent="0.25">
      <c r="A56" s="25">
        <f t="shared" si="9"/>
        <v>46016</v>
      </c>
      <c r="B56" s="19" t="str">
        <f t="shared" si="10"/>
        <v>Thursday</v>
      </c>
      <c r="C56" s="28"/>
      <c r="D56" s="28"/>
      <c r="E56" s="28"/>
      <c r="F56" s="28"/>
      <c r="G56" s="28"/>
      <c r="H56" s="28"/>
      <c r="I56" s="28" t="str">
        <f t="shared" si="11"/>
        <v/>
      </c>
      <c r="J56" s="28" t="str">
        <f t="shared" si="12"/>
        <v/>
      </c>
      <c r="K56" s="24" t="str" cm="1">
        <f t="array" ref="K56">IF(E56&lt;&gt;"",($A56-(_xlfn.XLOOKUP(TRUE,E$21:E55&lt;&gt;"",$A$21:$A55,,,-1)))/7,IF(F56&lt;&gt;"",($A56-(_xlfn.XLOOKUP(TRUE,F$21:F55&lt;&gt;"",$A$21:$A55,,,-1)))/7,IF(G56&lt;&gt;"",($A56-(_xlfn.XLOOKUP(TRUE,G$21:G55&lt;&gt;"",$A$21:$A55,,,-1)))/7,"")))</f>
        <v/>
      </c>
      <c r="L56" s="6" t="str">
        <f t="shared" si="14"/>
        <v>December</v>
      </c>
      <c r="M56" s="6">
        <f>IF(MONTH(A56)&lt;&gt;MONTH(A57),COUNTIF(C$24:F56,"&lt;&gt;")+COUNTIF(H$24:H56,"&lt;&gt;")-SUM(M$24:M55),"")</f>
        <v>1</v>
      </c>
      <c r="N56" s="6">
        <f>IF(MONTH(A56)&lt;&gt;MONTH(A57),COUNTIF(J$24:J56,"&lt;&gt;")-COUNTBLANK(J$24:J56)-SUM(N$24:N55),"")</f>
        <v>1</v>
      </c>
    </row>
    <row r="57" spans="1:14" x14ac:dyDescent="0.25">
      <c r="A57" s="4">
        <f t="shared" si="9"/>
        <v>46023</v>
      </c>
      <c r="B57" s="1" t="str">
        <f t="shared" si="10"/>
        <v>Thursday</v>
      </c>
      <c r="H57" s="2"/>
      <c r="I57" s="2" t="str">
        <f t="shared" si="11"/>
        <v/>
      </c>
      <c r="J57" s="2" t="str">
        <f t="shared" si="12"/>
        <v/>
      </c>
      <c r="K57" s="24" t="str" cm="1">
        <f t="array" ref="K57">IF(E57&lt;&gt;"",($A57-(_xlfn.XLOOKUP(TRUE,E$21:E56&lt;&gt;"",$A$21:$A56,,,-1)))/7,IF(F57&lt;&gt;"",($A57-(_xlfn.XLOOKUP(TRUE,F$21:F56&lt;&gt;"",$A$21:$A56,,,-1)))/7,IF(G57&lt;&gt;"",($A57-(_xlfn.XLOOKUP(TRUE,G$21:G56&lt;&gt;"",$A$21:$A56,,,-1)))/7,"")))</f>
        <v/>
      </c>
      <c r="L57" s="6" t="str">
        <f t="shared" si="14"/>
        <v/>
      </c>
      <c r="M57" s="6" t="str">
        <f>IF(MONTH(A57)&lt;&gt;MONTH(A58),COUNTIF(C$24:F57,"&lt;&gt;")+COUNTIF(H$24:H57,"&lt;&gt;")-SUM(M$24:M56),"")</f>
        <v/>
      </c>
      <c r="N57" s="6" t="str">
        <f>IF(MONTH(A57)&lt;&gt;MONTH(A58),COUNTIF(J$24:J57,"&lt;&gt;")-COUNTBLANK(J$24:J57)-SUM(N$24:N56),"")</f>
        <v/>
      </c>
    </row>
    <row r="58" spans="1:14" x14ac:dyDescent="0.25">
      <c r="A58" s="4">
        <f t="shared" si="9"/>
        <v>46030</v>
      </c>
      <c r="B58" s="1" t="str">
        <f t="shared" si="10"/>
        <v>Thursday</v>
      </c>
      <c r="D58" s="2" t="s">
        <v>1</v>
      </c>
      <c r="H58" s="27" t="s">
        <v>3</v>
      </c>
      <c r="I58" s="2" t="str">
        <f t="shared" si="11"/>
        <v xml:space="preserve">Planning &amp; Highways (Planning only), followed by </v>
      </c>
      <c r="J58" s="2" t="str">
        <f t="shared" si="12"/>
        <v>F&amp;GP</v>
      </c>
      <c r="K58" s="24" t="str" cm="1">
        <f t="array" ref="K58">IF(E58&lt;&gt;"",($A58-(_xlfn.XLOOKUP(TRUE,E$21:E57&lt;&gt;"",$A$21:$A57,,,-1)))/7,IF(F58&lt;&gt;"",($A58-(_xlfn.XLOOKUP(TRUE,F$21:F57&lt;&gt;"",$A$21:$A57,,,-1)))/7,IF(G58&lt;&gt;"",($A58-(_xlfn.XLOOKUP(TRUE,G$21:G57&lt;&gt;"",$A$21:$A57,,,-1)))/7,"")))</f>
        <v/>
      </c>
      <c r="L58" s="6" t="str">
        <f t="shared" si="14"/>
        <v/>
      </c>
      <c r="M58" s="6" t="str">
        <f>IF(MONTH(A58)&lt;&gt;MONTH(A59),COUNTIF(C$24:F58,"&lt;&gt;")+COUNTIF(H$24:H58,"&lt;&gt;")-SUM(M$24:M57),"")</f>
        <v/>
      </c>
      <c r="N58" s="6" t="str">
        <f>IF(MONTH(A58)&lt;&gt;MONTH(A59),COUNTIF(J$24:J58,"&lt;&gt;")-COUNTBLANK(J$24:J58)-SUM(N$24:N57),"")</f>
        <v/>
      </c>
    </row>
    <row r="59" spans="1:14" x14ac:dyDescent="0.25">
      <c r="A59" s="4">
        <f t="shared" si="9"/>
        <v>46037</v>
      </c>
      <c r="B59" s="1" t="str">
        <f t="shared" si="10"/>
        <v>Thursday</v>
      </c>
      <c r="C59" s="2" t="s">
        <v>0</v>
      </c>
      <c r="I59" s="2" t="str">
        <f t="shared" si="11"/>
        <v/>
      </c>
      <c r="J59" s="2" t="str">
        <f t="shared" si="12"/>
        <v>Full</v>
      </c>
      <c r="K59" s="24" t="str" cm="1">
        <f t="array" ref="K59">IF(E59&lt;&gt;"",($A59-(_xlfn.XLOOKUP(TRUE,E$21:E58&lt;&gt;"",$A$21:$A58,,,-1)))/7,IF(F59&lt;&gt;"",($A59-(_xlfn.XLOOKUP(TRUE,F$21:F58&lt;&gt;"",$A$21:$A58,,,-1)))/7,IF(G59&lt;&gt;"",($A59-(_xlfn.XLOOKUP(TRUE,G$21:G58&lt;&gt;"",$A$21:$A58,,,-1)))/7,"")))</f>
        <v/>
      </c>
      <c r="L59" s="6" t="str">
        <f t="shared" si="14"/>
        <v/>
      </c>
      <c r="M59" s="6" t="str">
        <f>IF(MONTH(A59)&lt;&gt;MONTH(A60),COUNTIF(C$24:F59,"&lt;&gt;")+COUNTIF(H$24:H59,"&lt;&gt;")-SUM(M$24:M58),"")</f>
        <v/>
      </c>
      <c r="N59" s="6" t="str">
        <f>IF(MONTH(A59)&lt;&gt;MONTH(A60),COUNTIF(J$24:J59,"&lt;&gt;")-COUNTBLANK(J$24:J59)-SUM(N$24:N58),"")</f>
        <v/>
      </c>
    </row>
    <row r="60" spans="1:14" x14ac:dyDescent="0.25">
      <c r="A60" s="4">
        <f t="shared" si="9"/>
        <v>46044</v>
      </c>
      <c r="B60" s="1" t="str">
        <f t="shared" si="10"/>
        <v>Thursday</v>
      </c>
      <c r="F60" s="2" t="s">
        <v>27</v>
      </c>
      <c r="I60" s="2" t="str">
        <f t="shared" si="11"/>
        <v/>
      </c>
      <c r="J60" s="2" t="str">
        <f t="shared" si="12"/>
        <v>Estate Management</v>
      </c>
      <c r="K60" s="24" cm="1">
        <f t="array" ref="K60">IF(E60&lt;&gt;"",($A60-(_xlfn.XLOOKUP(TRUE,E$21:E59&lt;&gt;"",$A$21:$A59,,,-1)))/7,IF(F60&lt;&gt;"",($A60-(_xlfn.XLOOKUP(TRUE,F$21:F59&lt;&gt;"",$A$21:$A59,,,-1)))/7,IF(G60&lt;&gt;"",($A60-(_xlfn.XLOOKUP(TRUE,G$21:G59&lt;&gt;"",$A$21:$A59,,,-1)))/7,"")))</f>
        <v>15</v>
      </c>
      <c r="L60" s="6" t="str">
        <f t="shared" si="14"/>
        <v/>
      </c>
      <c r="M60" s="6" t="str">
        <f>IF(MONTH(A60)&lt;&gt;MONTH(A61),COUNTIF(C$24:F60,"&lt;&gt;")+COUNTIF(H$24:H60,"&lt;&gt;")-SUM(M$24:M59),"")</f>
        <v/>
      </c>
      <c r="N60" s="6" t="str">
        <f>IF(MONTH(A60)&lt;&gt;MONTH(A61),COUNTIF(J$24:J60,"&lt;&gt;")-COUNTBLANK(J$24:J60)-SUM(N$24:N59),"")</f>
        <v/>
      </c>
    </row>
    <row r="61" spans="1:14" x14ac:dyDescent="0.25">
      <c r="A61" s="4">
        <f t="shared" si="9"/>
        <v>46051</v>
      </c>
      <c r="B61" s="1" t="str">
        <f t="shared" si="10"/>
        <v>Thursday</v>
      </c>
      <c r="E61" s="2" t="s">
        <v>2</v>
      </c>
      <c r="H61" s="27" t="s">
        <v>3</v>
      </c>
      <c r="I61" s="2" t="str">
        <f t="shared" si="11"/>
        <v xml:space="preserve">Planning &amp; Highways (Planning only), followed by </v>
      </c>
      <c r="J61" s="2" t="str">
        <f t="shared" si="12"/>
        <v>Community</v>
      </c>
      <c r="K61" s="24" cm="1">
        <f t="array" ref="K61">IF(E61&lt;&gt;"",($A61-(_xlfn.XLOOKUP(TRUE,E$21:E60&lt;&gt;"",$A$21:$A60,,,-1)))/7,IF(F61&lt;&gt;"",($A61-(_xlfn.XLOOKUP(TRUE,F$21:F60&lt;&gt;"",$A$21:$A60,,,-1)))/7,IF(G61&lt;&gt;"",($A61-(_xlfn.XLOOKUP(TRUE,G$21:G60&lt;&gt;"",$A$21:$A60,,,-1)))/7,"")))</f>
        <v>15</v>
      </c>
      <c r="L61" s="6" t="str">
        <f t="shared" si="14"/>
        <v>January</v>
      </c>
      <c r="M61" s="6">
        <f>IF(MONTH(A61)&lt;&gt;MONTH(A62),COUNTIF(C$24:F61,"&lt;&gt;")+COUNTIF(H$24:H61,"&lt;&gt;")-SUM(M$24:M60),"")</f>
        <v>6</v>
      </c>
      <c r="N61" s="6">
        <f>IF(MONTH(A61)&lt;&gt;MONTH(A62),COUNTIF(J$24:J61,"&lt;&gt;")-COUNTBLANK(J$24:J61)-SUM(N$24:N60),"")</f>
        <v>4</v>
      </c>
    </row>
    <row r="62" spans="1:14" x14ac:dyDescent="0.25">
      <c r="A62" s="4">
        <f t="shared" si="9"/>
        <v>46058</v>
      </c>
      <c r="B62" s="1" t="str">
        <f t="shared" si="10"/>
        <v>Thursday</v>
      </c>
      <c r="I62" s="2" t="str">
        <f t="shared" si="11"/>
        <v/>
      </c>
      <c r="J62" s="2" t="str">
        <f t="shared" si="12"/>
        <v/>
      </c>
      <c r="K62" s="24" t="str" cm="1">
        <f t="array" ref="K62">IF(E62&lt;&gt;"",($A62-(_xlfn.XLOOKUP(TRUE,E$21:E61&lt;&gt;"",$A$21:$A61,,,-1)))/7,IF(F62&lt;&gt;"",($A62-(_xlfn.XLOOKUP(TRUE,F$21:F61&lt;&gt;"",$A$21:$A61,,,-1)))/7,IF(G62&lt;&gt;"",($A62-(_xlfn.XLOOKUP(TRUE,G$21:G61&lt;&gt;"",$A$21:$A61,,,-1)))/7,"")))</f>
        <v/>
      </c>
      <c r="L62" s="6" t="str">
        <f t="shared" si="14"/>
        <v/>
      </c>
      <c r="M62" s="6" t="str">
        <f>IF(MONTH(A62)&lt;&gt;MONTH(A63),COUNTIF(C$24:F62,"&lt;&gt;")+COUNTIF(H$24:H62,"&lt;&gt;")-SUM(M$24:M61),"")</f>
        <v/>
      </c>
      <c r="N62" s="6" t="str">
        <f>IF(MONTH(A62)&lt;&gt;MONTH(A63),COUNTIF(J$24:J62,"&lt;&gt;")-COUNTBLANK(J$24:J62)-SUM(N$24:N61),"")</f>
        <v/>
      </c>
    </row>
    <row r="63" spans="1:14" x14ac:dyDescent="0.25">
      <c r="A63" s="4">
        <f t="shared" si="9"/>
        <v>46065</v>
      </c>
      <c r="B63" s="1" t="str">
        <f t="shared" si="10"/>
        <v>Thursday</v>
      </c>
      <c r="I63" s="2" t="str">
        <f t="shared" si="11"/>
        <v/>
      </c>
      <c r="J63" s="2" t="str">
        <f t="shared" si="12"/>
        <v/>
      </c>
      <c r="K63" s="24" t="str" cm="1">
        <f t="array" ref="K63">IF(E63&lt;&gt;"",($A63-(_xlfn.XLOOKUP(TRUE,E$21:E62&lt;&gt;"",$A$21:$A62,,,-1)))/7,IF(F63&lt;&gt;"",($A63-(_xlfn.XLOOKUP(TRUE,F$21:F62&lt;&gt;"",$A$21:$A62,,,-1)))/7,IF(G63&lt;&gt;"",($A63-(_xlfn.XLOOKUP(TRUE,G$21:G62&lt;&gt;"",$A$21:$A62,,,-1)))/7,"")))</f>
        <v/>
      </c>
      <c r="L63" s="6" t="str">
        <f t="shared" si="14"/>
        <v/>
      </c>
      <c r="M63" s="6" t="str">
        <f>IF(MONTH(A63)&lt;&gt;MONTH(A64),COUNTIF(C$24:F63,"&lt;&gt;")+COUNTIF(H$24:H63,"&lt;&gt;")-SUM(M$24:M62),"")</f>
        <v/>
      </c>
      <c r="N63" s="6" t="str">
        <f>IF(MONTH(A63)&lt;&gt;MONTH(A64),COUNTIF(J$24:J63,"&lt;&gt;")-COUNTBLANK(J$24:J63)-SUM(N$24:N62),"")</f>
        <v/>
      </c>
    </row>
    <row r="64" spans="1:14" x14ac:dyDescent="0.25">
      <c r="A64" s="4">
        <f t="shared" si="9"/>
        <v>46072</v>
      </c>
      <c r="B64" s="1" t="str">
        <f t="shared" si="10"/>
        <v>Thursday</v>
      </c>
      <c r="H64" s="27" t="s">
        <v>3</v>
      </c>
      <c r="I64" s="2" t="str">
        <f t="shared" si="11"/>
        <v/>
      </c>
      <c r="J64" s="2" t="str">
        <f t="shared" si="12"/>
        <v>Planning &amp; Highways (Planning only)</v>
      </c>
      <c r="K64" s="24" t="str" cm="1">
        <f t="array" ref="K64">IF(E64&lt;&gt;"",($A64-(_xlfn.XLOOKUP(TRUE,E$21:E63&lt;&gt;"",$A$21:$A63,,,-1)))/7,IF(F64&lt;&gt;"",($A64-(_xlfn.XLOOKUP(TRUE,F$21:F63&lt;&gt;"",$A$21:$A63,,,-1)))/7,IF(G64&lt;&gt;"",($A64-(_xlfn.XLOOKUP(TRUE,G$21:G63&lt;&gt;"",$A$21:$A63,,,-1)))/7,"")))</f>
        <v/>
      </c>
      <c r="L64" s="6" t="str">
        <f t="shared" si="14"/>
        <v/>
      </c>
      <c r="M64" s="6" t="str">
        <f>IF(MONTH(A64)&lt;&gt;MONTH(A65),COUNTIF(C$24:F64,"&lt;&gt;")+COUNTIF(H$24:H64,"&lt;&gt;")-SUM(M$24:M63),"")</f>
        <v/>
      </c>
      <c r="N64" s="6" t="str">
        <f>IF(MONTH(A64)&lt;&gt;MONTH(A65),COUNTIF(J$24:J64,"&lt;&gt;")-COUNTBLANK(J$24:J64)-SUM(N$24:N63),"")</f>
        <v/>
      </c>
    </row>
    <row r="65" spans="1:14" x14ac:dyDescent="0.25">
      <c r="A65" s="4">
        <f t="shared" si="9"/>
        <v>46079</v>
      </c>
      <c r="B65" s="1" t="str">
        <f t="shared" si="10"/>
        <v>Thursday</v>
      </c>
      <c r="D65" s="2" t="s">
        <v>1</v>
      </c>
      <c r="I65" s="2" t="str">
        <f t="shared" si="11"/>
        <v/>
      </c>
      <c r="J65" s="2" t="str">
        <f t="shared" si="12"/>
        <v>F&amp;GP</v>
      </c>
      <c r="K65" s="24" t="str" cm="1">
        <f t="array" ref="K65">IF(E65&lt;&gt;"",($A65-(_xlfn.XLOOKUP(TRUE,E$21:E64&lt;&gt;"",$A$21:$A64,,,-1)))/7,IF(F65&lt;&gt;"",($A65-(_xlfn.XLOOKUP(TRUE,F$21:F64&lt;&gt;"",$A$21:$A64,,,-1)))/7,IF(G65&lt;&gt;"",($A65-(_xlfn.XLOOKUP(TRUE,G$21:G64&lt;&gt;"",$A$21:$A64,,,-1)))/7,"")))</f>
        <v/>
      </c>
      <c r="L65" s="6" t="str">
        <f t="shared" si="14"/>
        <v>February</v>
      </c>
      <c r="M65" s="6">
        <f>IF(MONTH(A65)&lt;&gt;MONTH(A66),COUNTIF(C$24:F65,"&lt;&gt;")+COUNTIF(H$24:H65,"&lt;&gt;")-SUM(M$24:M64),"")</f>
        <v>2</v>
      </c>
      <c r="N65" s="6">
        <f>IF(MONTH(A65)&lt;&gt;MONTH(A66),COUNTIF(J$24:J65,"&lt;&gt;")-COUNTBLANK(J$24:J65)-SUM(N$24:N64),"")</f>
        <v>2</v>
      </c>
    </row>
    <row r="66" spans="1:14" x14ac:dyDescent="0.25">
      <c r="A66" s="4">
        <f t="shared" si="9"/>
        <v>46086</v>
      </c>
      <c r="B66" s="1" t="str">
        <f t="shared" si="10"/>
        <v>Thursday</v>
      </c>
      <c r="I66" s="2" t="str">
        <f t="shared" si="11"/>
        <v/>
      </c>
      <c r="J66" s="2" t="str">
        <f t="shared" si="12"/>
        <v/>
      </c>
      <c r="K66" s="24" t="str" cm="1">
        <f t="array" ref="K66">IF(E66&lt;&gt;"",($A66-(_xlfn.XLOOKUP(TRUE,E$21:E65&lt;&gt;"",$A$21:$A65,,,-1)))/7,IF(F66&lt;&gt;"",($A66-(_xlfn.XLOOKUP(TRUE,F$21:F65&lt;&gt;"",$A$21:$A65,,,-1)))/7,IF(G66&lt;&gt;"",($A66-(_xlfn.XLOOKUP(TRUE,G$21:G65&lt;&gt;"",$A$21:$A65,,,-1)))/7,"")))</f>
        <v/>
      </c>
      <c r="L66" s="6" t="str">
        <f t="shared" si="14"/>
        <v/>
      </c>
      <c r="M66" s="6" t="str">
        <f>IF(MONTH(A66)&lt;&gt;MONTH(A67),COUNTIF(C$24:F66,"&lt;&gt;")+COUNTIF(H$24:H66,"&lt;&gt;")-SUM(M$24:M65),"")</f>
        <v/>
      </c>
      <c r="N66" s="6" t="str">
        <f>IF(MONTH(A66)&lt;&gt;MONTH(A67),COUNTIF(J$24:J66,"&lt;&gt;")-COUNTBLANK(J$24:J66)-SUM(N$24:N65),"")</f>
        <v/>
      </c>
    </row>
    <row r="67" spans="1:14" x14ac:dyDescent="0.25">
      <c r="A67" s="4">
        <f t="shared" si="9"/>
        <v>46093</v>
      </c>
      <c r="B67" s="1" t="str">
        <f t="shared" si="10"/>
        <v>Thursday</v>
      </c>
      <c r="C67" s="2" t="s">
        <v>0</v>
      </c>
      <c r="H67" s="27" t="s">
        <v>3</v>
      </c>
      <c r="I67" s="2" t="str">
        <f t="shared" si="11"/>
        <v xml:space="preserve">Planning &amp; Highways (Planning only), followed by </v>
      </c>
      <c r="J67" s="2" t="str">
        <f t="shared" si="12"/>
        <v>Full</v>
      </c>
      <c r="K67" s="24" t="str" cm="1">
        <f t="array" ref="K67">IF(E67&lt;&gt;"",($A67-(_xlfn.XLOOKUP(TRUE,E$21:E66&lt;&gt;"",$A$21:$A66,,,-1)))/7,IF(F67&lt;&gt;"",($A67-(_xlfn.XLOOKUP(TRUE,F$21:F66&lt;&gt;"",$A$21:$A66,,,-1)))/7,IF(G67&lt;&gt;"",($A67-(_xlfn.XLOOKUP(TRUE,G$21:G66&lt;&gt;"",$A$21:$A66,,,-1)))/7,"")))</f>
        <v/>
      </c>
      <c r="L67" s="6" t="str">
        <f t="shared" si="14"/>
        <v/>
      </c>
      <c r="M67" s="6" t="str">
        <f>IF(MONTH(A67)&lt;&gt;MONTH(A68),COUNTIF(C$24:F67,"&lt;&gt;")+COUNTIF(H$24:H67,"&lt;&gt;")-SUM(M$24:M66),"")</f>
        <v/>
      </c>
      <c r="N67" s="6" t="str">
        <f>IF(MONTH(A67)&lt;&gt;MONTH(A68),COUNTIF(J$24:J67,"&lt;&gt;")-COUNTBLANK(J$24:J67)-SUM(N$24:N66),"")</f>
        <v/>
      </c>
    </row>
    <row r="68" spans="1:14" x14ac:dyDescent="0.25">
      <c r="A68" s="4">
        <f t="shared" si="9"/>
        <v>46100</v>
      </c>
      <c r="B68" s="1" t="str">
        <f t="shared" si="10"/>
        <v>Thursday</v>
      </c>
      <c r="I68" s="2" t="str">
        <f t="shared" si="11"/>
        <v/>
      </c>
      <c r="J68" s="2" t="str">
        <f t="shared" si="12"/>
        <v/>
      </c>
      <c r="K68" s="24" t="str" cm="1">
        <f t="array" ref="K68">IF(E68&lt;&gt;"",($A68-(_xlfn.XLOOKUP(TRUE,E$21:E67&lt;&gt;"",$A$21:$A67,,,-1)))/7,IF(F68&lt;&gt;"",($A68-(_xlfn.XLOOKUP(TRUE,F$21:F67&lt;&gt;"",$A$21:$A67,,,-1)))/7,IF(G68&lt;&gt;"",($A68-(_xlfn.XLOOKUP(TRUE,G$21:G67&lt;&gt;"",$A$21:$A67,,,-1)))/7,"")))</f>
        <v/>
      </c>
      <c r="L68" s="6" t="str">
        <f t="shared" si="14"/>
        <v/>
      </c>
      <c r="M68" s="6" t="str">
        <f>IF(MONTH(A68)&lt;&gt;MONTH(A69),COUNTIF(C$24:F68,"&lt;&gt;")+COUNTIF(H$24:H68,"&lt;&gt;")-SUM(M$24:M67),"")</f>
        <v/>
      </c>
      <c r="N68" s="6" t="str">
        <f>IF(MONTH(A68)&lt;&gt;MONTH(A69),COUNTIF(J$24:J68,"&lt;&gt;")-COUNTBLANK(J$24:J68)-SUM(N$24:N67),"")</f>
        <v/>
      </c>
    </row>
    <row r="69" spans="1:14" x14ac:dyDescent="0.25">
      <c r="A69" s="4">
        <f t="shared" si="9"/>
        <v>46107</v>
      </c>
      <c r="B69" s="1" t="str">
        <f t="shared" si="10"/>
        <v>Thursday</v>
      </c>
      <c r="I69" s="2" t="str">
        <f t="shared" si="11"/>
        <v/>
      </c>
      <c r="J69" s="2" t="str">
        <f t="shared" si="12"/>
        <v/>
      </c>
      <c r="K69" s="24" t="str" cm="1">
        <f t="array" ref="K69">IF(E69&lt;&gt;"",($A69-(_xlfn.XLOOKUP(TRUE,E$21:E68&lt;&gt;"",$A$21:$A68,,,-1)))/7,IF(F69&lt;&gt;"",($A69-(_xlfn.XLOOKUP(TRUE,F$21:F68&lt;&gt;"",$A$21:$A68,,,-1)))/7,IF(G69&lt;&gt;"",($A69-(_xlfn.XLOOKUP(TRUE,G$21:G68&lt;&gt;"",$A$21:$A68,,,-1)))/7,"")))</f>
        <v/>
      </c>
      <c r="L69" s="6" t="str">
        <f t="shared" si="14"/>
        <v>March</v>
      </c>
      <c r="M69" s="6">
        <f>IF(MONTH(A69)&lt;&gt;MONTH(A70),COUNTIF(C$24:F69,"&lt;&gt;")+COUNTIF(H$24:H69,"&lt;&gt;")-SUM(M$24:M68),"")</f>
        <v>2</v>
      </c>
      <c r="N69" s="6">
        <f>IF(MONTH(A69)&lt;&gt;MONTH(A70),COUNTIF(J$24:J69,"&lt;&gt;")-COUNTBLANK(J$24:J69)-SUM(N$24:N68),"")</f>
        <v>1</v>
      </c>
    </row>
    <row r="70" spans="1:14" x14ac:dyDescent="0.25">
      <c r="A70" s="4">
        <f t="shared" si="9"/>
        <v>46114</v>
      </c>
      <c r="B70" s="1" t="str">
        <f t="shared" si="10"/>
        <v>Thursday</v>
      </c>
      <c r="G70" s="2" t="s">
        <v>17</v>
      </c>
      <c r="H70" s="27" t="s">
        <v>3</v>
      </c>
      <c r="I70" s="2" t="str">
        <f t="shared" si="11"/>
        <v/>
      </c>
      <c r="J70" s="2" t="str">
        <f t="shared" si="12"/>
        <v>Planning &amp; Highways (Both)</v>
      </c>
      <c r="K70" s="24" cm="1">
        <f t="array" ref="K70">IF(E70&lt;&gt;"",($A70-(_xlfn.XLOOKUP(TRUE,E$21:E69&lt;&gt;"",$A$21:$A69,,,-1)))/7,IF(F70&lt;&gt;"",($A70-(_xlfn.XLOOKUP(TRUE,F$21:F69&lt;&gt;"",$A$21:$A69,,,-1)))/7,IF(G70&lt;&gt;"",($A70-(_xlfn.XLOOKUP(TRUE,G$21:G69&lt;&gt;"",$A$21:$A69,,,-1)))/7,"")))</f>
        <v>16</v>
      </c>
      <c r="L70" s="6" t="str">
        <f t="shared" si="14"/>
        <v/>
      </c>
      <c r="M70" s="6" t="str">
        <f>IF(MONTH(A70)&lt;&gt;MONTH(A71),COUNTIF(C$24:F70,"&lt;&gt;")+COUNTIF(H$24:H70,"&lt;&gt;")-SUM(M$24:M69),"")</f>
        <v/>
      </c>
      <c r="N70" s="6" t="str">
        <f>IF(MONTH(A70)&lt;&gt;MONTH(A71),COUNTIF(J$24:J70,"&lt;&gt;")-COUNTBLANK(J$24:J70)-SUM(N$24:N69),"")</f>
        <v/>
      </c>
    </row>
    <row r="71" spans="1:14" x14ac:dyDescent="0.25">
      <c r="A71" s="4">
        <f t="shared" si="9"/>
        <v>46121</v>
      </c>
      <c r="B71" s="1" t="str">
        <f t="shared" si="10"/>
        <v>Thursday</v>
      </c>
      <c r="I71" s="2" t="str">
        <f t="shared" si="11"/>
        <v/>
      </c>
      <c r="J71" s="2" t="str">
        <f t="shared" si="12"/>
        <v/>
      </c>
      <c r="K71" s="24" t="str" cm="1">
        <f t="array" ref="K71">IF(E71&lt;&gt;"",($A71-(_xlfn.XLOOKUP(TRUE,E$21:E70&lt;&gt;"",$A$21:$A70,,,-1)))/7,IF(F71&lt;&gt;"",($A71-(_xlfn.XLOOKUP(TRUE,F$21:F70&lt;&gt;"",$A$21:$A70,,,-1)))/7,IF(G71&lt;&gt;"",($A71-(_xlfn.XLOOKUP(TRUE,G$21:G70&lt;&gt;"",$A$21:$A70,,,-1)))/7,"")))</f>
        <v/>
      </c>
      <c r="L71" s="6" t="str">
        <f t="shared" si="14"/>
        <v/>
      </c>
      <c r="M71" s="6" t="str">
        <f>IF(MONTH(A71)&lt;&gt;MONTH(A72),COUNTIF(C$24:F71,"&lt;&gt;")+COUNTIF(H$24:H71,"&lt;&gt;")-SUM(M$24:M70),"")</f>
        <v/>
      </c>
      <c r="N71" s="6" t="str">
        <f>IF(MONTH(A71)&lt;&gt;MONTH(A72),COUNTIF(J$24:J71,"&lt;&gt;")-COUNTBLANK(J$24:J71)-SUM(N$24:N70),"")</f>
        <v/>
      </c>
    </row>
    <row r="72" spans="1:14" x14ac:dyDescent="0.25">
      <c r="A72" s="4">
        <f t="shared" si="9"/>
        <v>46128</v>
      </c>
      <c r="B72" s="1" t="str">
        <f t="shared" si="10"/>
        <v>Thursday</v>
      </c>
      <c r="F72" s="2" t="s">
        <v>27</v>
      </c>
      <c r="I72" s="2" t="str">
        <f t="shared" si="11"/>
        <v/>
      </c>
      <c r="J72" s="2" t="str">
        <f t="shared" si="12"/>
        <v>Estate Management</v>
      </c>
      <c r="K72" s="24" cm="1">
        <f t="array" ref="K72">IF(E72&lt;&gt;"",($A72-(_xlfn.XLOOKUP(TRUE,E$21:E71&lt;&gt;"",$A$21:$A71,,,-1)))/7,IF(F72&lt;&gt;"",($A72-(_xlfn.XLOOKUP(TRUE,F$21:F71&lt;&gt;"",$A$21:$A71,,,-1)))/7,IF(G72&lt;&gt;"",($A72-(_xlfn.XLOOKUP(TRUE,G$21:G71&lt;&gt;"",$A$21:$A71,,,-1)))/7,"")))</f>
        <v>12</v>
      </c>
      <c r="L72" s="6" t="str">
        <f t="shared" si="14"/>
        <v/>
      </c>
      <c r="M72" s="6" t="str">
        <f>IF(MONTH(A72)&lt;&gt;MONTH(A73),COUNTIF(C$24:F72,"&lt;&gt;")+COUNTIF(H$24:H72,"&lt;&gt;")-SUM(M$24:M71),"")</f>
        <v/>
      </c>
      <c r="N72" s="6" t="str">
        <f>IF(MONTH(A72)&lt;&gt;MONTH(A73),COUNTIF(J$24:J72,"&lt;&gt;")-COUNTBLANK(J$24:J72)-SUM(N$24:N71),"")</f>
        <v/>
      </c>
    </row>
    <row r="73" spans="1:14" x14ac:dyDescent="0.25">
      <c r="A73" s="4">
        <f t="shared" si="9"/>
        <v>46135</v>
      </c>
      <c r="B73" s="1" t="str">
        <f t="shared" si="10"/>
        <v>Thursday</v>
      </c>
      <c r="E73" s="2" t="s">
        <v>2</v>
      </c>
      <c r="H73" s="27" t="s">
        <v>3</v>
      </c>
      <c r="I73" s="2" t="str">
        <f t="shared" si="11"/>
        <v xml:space="preserve">Planning &amp; Highways (Planning only), followed by </v>
      </c>
      <c r="J73" s="2" t="str">
        <f t="shared" si="12"/>
        <v>Community</v>
      </c>
      <c r="K73" s="24" cm="1">
        <f t="array" ref="K73">IF(E73&lt;&gt;"",($A73-(_xlfn.XLOOKUP(TRUE,E$21:E72&lt;&gt;"",$A$21:$A72,,,-1)))/7,IF(F73&lt;&gt;"",($A73-(_xlfn.XLOOKUP(TRUE,F$21:F72&lt;&gt;"",$A$21:$A72,,,-1)))/7,IF(G73&lt;&gt;"",($A73-(_xlfn.XLOOKUP(TRUE,G$21:G72&lt;&gt;"",$A$21:$A72,,,-1)))/7,"")))</f>
        <v>12</v>
      </c>
      <c r="L73" s="6" t="str">
        <f t="shared" si="14"/>
        <v/>
      </c>
      <c r="M73" s="6" t="str">
        <f>IF(MONTH(A73)&lt;&gt;MONTH(A74),COUNTIF(C$24:F73,"&lt;&gt;")+COUNTIF(H$24:H73,"&lt;&gt;")-SUM(M$24:M72),"")</f>
        <v/>
      </c>
      <c r="N73" s="6" t="str">
        <f>IF(MONTH(A73)&lt;&gt;MONTH(A74),COUNTIF(J$24:J73,"&lt;&gt;")-COUNTBLANK(J$24:J73)-SUM(N$24:N72),"")</f>
        <v/>
      </c>
    </row>
    <row r="74" spans="1:14" x14ac:dyDescent="0.25">
      <c r="A74" s="4">
        <f t="shared" ref="A74" si="15">A73+7</f>
        <v>46142</v>
      </c>
      <c r="B74" s="1" t="str">
        <f t="shared" si="10"/>
        <v>Thursday</v>
      </c>
      <c r="D74" s="2" t="s">
        <v>1</v>
      </c>
      <c r="I74" s="2" t="str">
        <f t="shared" si="11"/>
        <v/>
      </c>
      <c r="J74" s="2" t="str">
        <f t="shared" si="12"/>
        <v>F&amp;GP</v>
      </c>
      <c r="K74" s="24" t="str" cm="1">
        <f t="array" ref="K74">IF(E74&lt;&gt;"",($A74-(_xlfn.XLOOKUP(TRUE,E$21:E73&lt;&gt;"",$A$21:$A73,,,-1)))/7,IF(F74&lt;&gt;"",($A74-(_xlfn.XLOOKUP(TRUE,F$21:F73&lt;&gt;"",$A$21:$A73,,,-1)))/7,IF(G74&lt;&gt;"",($A74-(_xlfn.XLOOKUP(TRUE,G$21:G73&lt;&gt;"",$A$21:$A73,,,-1)))/7,"")))</f>
        <v/>
      </c>
      <c r="L74" s="6" t="str">
        <f t="shared" si="14"/>
        <v>April</v>
      </c>
      <c r="M74" s="6">
        <f>IF(MONTH(A74)&lt;&gt;MONTH(A75),COUNTIF(C$24:F74,"&lt;&gt;")+COUNTIF(H$24:H74,"&lt;&gt;")-SUM(M$24:M73),"")</f>
        <v>5</v>
      </c>
      <c r="N74" s="6">
        <f>IF(MONTH(A74)&lt;&gt;MONTH(A75),COUNTIF(J$24:J74,"&lt;&gt;")-COUNTBLANK(J$24:J74)-SUM(N$24:N73),"")</f>
        <v>4</v>
      </c>
    </row>
    <row r="75" spans="1:14" x14ac:dyDescent="0.25">
      <c r="B75" s="1"/>
      <c r="I75" t="str">
        <f t="shared" ref="I75" si="16">IF(OR(G75="Highways",AND(C75="",D75="",F75="",E75="")),"",IF(H75="","",IF(AND(H75="Planning",J75&lt;&gt;""),"Planning &amp; Highways*, followed by ","")))</f>
        <v/>
      </c>
      <c r="J75" s="2" t="str">
        <f t="shared" ref="J75" si="17">IF(G75&lt;&gt;"","Planning &amp; Highways",IF(AND(H75&lt;&gt;"",C75="",D75="",F75="",E75=""),"Planning &amp; Highways*",C75&amp;D75&amp;F75&amp;E75))</f>
        <v/>
      </c>
      <c r="K75" s="6" t="str" cm="1">
        <f t="array" ref="K75">IF(E75&lt;&gt;"",($A75-(_xlfn.XLOOKUP(TRUE,E$21:E74&lt;&gt;"",$A$21:$A74,,,-1)))/7,IF(F75&lt;&gt;"",($A75-(_xlfn.XLOOKUP(TRUE,F$21:F74&lt;&gt;"",$A$21:$A74,,,-1)))/7,IF(G75&lt;&gt;"",($A75-(_xlfn.XLOOKUP(TRUE,G$21:G74&lt;&gt;"",$A$21:$A74,,,-1)))/7,"")))</f>
        <v/>
      </c>
    </row>
    <row r="76" spans="1:14" x14ac:dyDescent="0.25">
      <c r="A76" s="9" t="s">
        <v>7</v>
      </c>
      <c r="B76" s="1"/>
      <c r="I76" t="str">
        <f t="shared" ref="I76:I77" si="18">IF(OR(G76="Highways",AND(C76="",D76="",F76="",E76="")),"",IF(H76="","",IF(AND(H76="Planning",J76&lt;&gt;""),"Planning &amp; Highways*, followed by ","")))</f>
        <v/>
      </c>
      <c r="J76" s="2" t="str">
        <f t="shared" ref="J76:J77" si="19">IF(G76&lt;&gt;"","Planning &amp; Highways",IF(AND(H76&lt;&gt;"",C76="",D76="",F76="",E76=""),"Planning &amp; Highways*",C76&amp;D76&amp;F76&amp;E76))</f>
        <v/>
      </c>
      <c r="K76" s="6" t="str" cm="1">
        <f t="array" ref="K76">IF(E76&lt;&gt;"",($A76-(_xlfn.XLOOKUP(TRUE,E$21:E75&lt;&gt;"",$A$21:$A75,,,-1)))/7,IF(F76&lt;&gt;"",($A76-(_xlfn.XLOOKUP(TRUE,F$21:F75&lt;&gt;"",$A$21:$A75,,,-1)))/7,IF(G76&lt;&gt;"",($A76-(_xlfn.XLOOKUP(TRUE,G$21:G75&lt;&gt;"",$A$21:$A75,,,-1)))/7,"")))</f>
        <v/>
      </c>
      <c r="L76" s="5" t="s">
        <v>25</v>
      </c>
      <c r="M76" s="5" t="s">
        <v>23</v>
      </c>
      <c r="N76" s="29" t="s">
        <v>24</v>
      </c>
    </row>
    <row r="77" spans="1:14" x14ac:dyDescent="0.25">
      <c r="B77" s="1"/>
      <c r="I77" t="str">
        <f t="shared" si="18"/>
        <v/>
      </c>
      <c r="J77" s="2" t="str">
        <f t="shared" si="19"/>
        <v/>
      </c>
      <c r="K77" s="6" t="str" cm="1">
        <f t="array" ref="K77">IF(E77&lt;&gt;"",($A77-(_xlfn.XLOOKUP(TRUE,E$21:E76&lt;&gt;"",$A$21:$A76,,,-1)))/7,IF(F77&lt;&gt;"",($A77-(_xlfn.XLOOKUP(TRUE,F$21:F76&lt;&gt;"",$A$21:$A76,,,-1)))/7,IF(G77&lt;&gt;"",($A77-(_xlfn.XLOOKUP(TRUE,G$21:G76&lt;&gt;"",$A$21:$A76,,,-1)))/7,"")))</f>
        <v/>
      </c>
      <c r="L77" s="5" t="s">
        <v>26</v>
      </c>
      <c r="M77" s="6">
        <f>SUM(M79:M129)</f>
        <v>40</v>
      </c>
      <c r="N77" s="6">
        <f>SUM(N79:N129)</f>
        <v>30</v>
      </c>
    </row>
    <row r="78" spans="1:14" x14ac:dyDescent="0.25">
      <c r="A78" s="4">
        <f t="shared" ref="A78" si="20">A74+7</f>
        <v>46149</v>
      </c>
      <c r="B78" s="1" t="str">
        <f t="shared" si="10"/>
        <v>Thursday</v>
      </c>
      <c r="I78" s="2" t="str">
        <f>IF(OR(G78="Highways",AND(C78="",D78="",F78="",E78="")),"",IF(H78="","",IF(AND(H78="Planning",J78&lt;&gt;""),"Planning &amp; Highways (Planning only), followed by ","")))</f>
        <v/>
      </c>
      <c r="J78" s="2" t="str">
        <f>IF(G78&lt;&gt;"","Planning &amp; Highways (Both)",IF(AND(H78&lt;&gt;"",C78="",D78="",F78="",E78=""),"Planning &amp; Highways (Planning only)",C78&amp;D78&amp;F78&amp;E78))</f>
        <v/>
      </c>
      <c r="K78" s="6" t="str" cm="1">
        <f t="array" ref="K78">IF(E78&lt;&gt;"",($A78-(_xlfn.XLOOKUP(TRUE,E$21:E77&lt;&gt;"",$A$21:$A77,,,-1)))/7,IF(F78&lt;&gt;"",($A78-(_xlfn.XLOOKUP(TRUE,F$21:F77&lt;&gt;"",$A$21:$A77,,,-1)))/7,IF(G78&lt;&gt;"",($A78-(_xlfn.XLOOKUP(TRUE,G$21:G77&lt;&gt;"",$A$21:$A77,,,-1)))/7,"")))</f>
        <v/>
      </c>
      <c r="N78" s="6"/>
    </row>
    <row r="79" spans="1:14" x14ac:dyDescent="0.25">
      <c r="A79" s="4">
        <f>A78+7</f>
        <v>46156</v>
      </c>
      <c r="B79" s="1" t="str">
        <f t="shared" si="10"/>
        <v>Thursday</v>
      </c>
      <c r="C79" s="2" t="s">
        <v>16</v>
      </c>
      <c r="H79" s="27" t="s">
        <v>3</v>
      </c>
      <c r="I79" s="2" t="str">
        <f t="shared" ref="I79:I128" si="21">IF(OR(G79="Highways",AND(C79="",D79="",F79="",E79="")),"",IF(H79="","",IF(AND(H79="Planning",J79&lt;&gt;""),"Planning &amp; Highways (Planning only), followed by ","")))</f>
        <v xml:space="preserve">Planning &amp; Highways (Planning only), followed by </v>
      </c>
      <c r="J79" s="2" t="str">
        <f t="shared" ref="J79:J128" si="22">IF(G79&lt;&gt;"","Planning &amp; Highways (Both)",IF(AND(H79&lt;&gt;"",C79="",D79="",F79="",E79=""),"Planning &amp; Highways (Planning only)",C79&amp;D79&amp;F79&amp;E79))</f>
        <v>Full (Annual)</v>
      </c>
      <c r="K79" s="6" t="str" cm="1">
        <f t="array" ref="K79">IF(E79&lt;&gt;"",($A79-(_xlfn.XLOOKUP(TRUE,E$21:E78&lt;&gt;"",$A$21:$A78,,,-1)))/7,IF(F79&lt;&gt;"",($A79-(_xlfn.XLOOKUP(TRUE,F$21:F78&lt;&gt;"",$A$21:$A78,,,-1)))/7,IF(G79&lt;&gt;"",($A79-(_xlfn.XLOOKUP(TRUE,G$21:G78&lt;&gt;"",$A$21:$A78,,,-1)))/7,"")))</f>
        <v/>
      </c>
      <c r="L79" s="6" t="str">
        <f t="shared" ref="L79:L129" si="23">IF(MONTH(A79)&lt;&gt;MONTH(A80),TEXT(A79,"mmmm"),"")</f>
        <v/>
      </c>
      <c r="M79" s="6" t="str">
        <f>IF(MONTH(A79)&lt;&gt;MONTH(A80),COUNTIF(C$78:F79,"&lt;&gt;")+COUNTIF(H$78:H79,"&lt;&gt;")-SUM(M$78:M78),"")</f>
        <v/>
      </c>
      <c r="N79" s="6" t="str">
        <f>IF(MONTH(A79)&lt;&gt;MONTH(A80),COUNTIF(J$78:J79,"&lt;&gt;")-COUNTBLANK(J$78:J79)-SUM(N$78:N78),"")</f>
        <v/>
      </c>
    </row>
    <row r="80" spans="1:14" x14ac:dyDescent="0.25">
      <c r="A80" s="4">
        <f t="shared" ref="A80:A129" si="24">A79+7</f>
        <v>46163</v>
      </c>
      <c r="B80" s="1" t="str">
        <f t="shared" ref="B80:B90" si="25">TEXT(A80,"dddd")</f>
        <v>Thursday</v>
      </c>
      <c r="I80" s="2" t="str">
        <f t="shared" si="21"/>
        <v/>
      </c>
      <c r="J80" s="2" t="str">
        <f t="shared" si="22"/>
        <v/>
      </c>
      <c r="K80" s="6" t="str" cm="1">
        <f t="array" ref="K80">IF(E80&lt;&gt;"",($A80-(_xlfn.XLOOKUP(TRUE,E$21:E79&lt;&gt;"",$A$21:$A79,,,-1)))/7,IF(F80&lt;&gt;"",($A80-(_xlfn.XLOOKUP(TRUE,F$21:F79&lt;&gt;"",$A$21:$A79,,,-1)))/7,IF(G80&lt;&gt;"",($A80-(_xlfn.XLOOKUP(TRUE,G$21:G79&lt;&gt;"",$A$21:$A79,,,-1)))/7,"")))</f>
        <v/>
      </c>
      <c r="L80" s="6" t="str">
        <f t="shared" si="23"/>
        <v/>
      </c>
      <c r="M80" s="6" t="str">
        <f>IF(MONTH(A80)&lt;&gt;MONTH(A81),COUNTIF(C$78:F80,"&lt;&gt;")+COUNTIF(H$78:H80,"&lt;&gt;")-SUM(M$78:M79),"")</f>
        <v/>
      </c>
      <c r="N80" s="6" t="str">
        <f>IF(MONTH(A80)&lt;&gt;MONTH(A81),COUNTIF(J$78:J80,"&lt;&gt;")-COUNTBLANK(J$78:J80)-SUM(N$78:N79),"")</f>
        <v/>
      </c>
    </row>
    <row r="81" spans="1:14" x14ac:dyDescent="0.25">
      <c r="A81" s="4">
        <f t="shared" si="24"/>
        <v>46170</v>
      </c>
      <c r="B81" s="1" t="str">
        <f t="shared" si="25"/>
        <v>Thursday</v>
      </c>
      <c r="I81" s="2" t="str">
        <f t="shared" si="21"/>
        <v/>
      </c>
      <c r="J81" s="2" t="str">
        <f t="shared" si="22"/>
        <v/>
      </c>
      <c r="K81" s="6" t="str" cm="1">
        <f t="array" ref="K81">IF(E81&lt;&gt;"",($A81-(_xlfn.XLOOKUP(TRUE,E$21:E80&lt;&gt;"",$A$21:$A80,,,-1)))/7,IF(F81&lt;&gt;"",($A81-(_xlfn.XLOOKUP(TRUE,F$21:F80&lt;&gt;"",$A$21:$A80,,,-1)))/7,IF(G81&lt;&gt;"",($A81-(_xlfn.XLOOKUP(TRUE,G$21:G80&lt;&gt;"",$A$21:$A80,,,-1)))/7,"")))</f>
        <v/>
      </c>
      <c r="L81" s="6" t="str">
        <f t="shared" si="23"/>
        <v>May</v>
      </c>
      <c r="M81" s="6">
        <f>IF(MONTH(A81)&lt;&gt;MONTH(A82),COUNTIF(C$78:F81,"&lt;&gt;")+COUNTIF(H$78:H81,"&lt;&gt;")-SUM(M$78:M80),"")</f>
        <v>2</v>
      </c>
      <c r="N81" s="6">
        <f>IF(MONTH(A81)&lt;&gt;MONTH(A82),COUNTIF(J$78:J81,"&lt;&gt;")-COUNTBLANK(J$78:J81)-SUM(N$78:N80),"")</f>
        <v>1</v>
      </c>
    </row>
    <row r="82" spans="1:14" x14ac:dyDescent="0.25">
      <c r="A82" s="4">
        <f t="shared" si="24"/>
        <v>46177</v>
      </c>
      <c r="B82" s="1" t="str">
        <f t="shared" si="25"/>
        <v>Thursday</v>
      </c>
      <c r="D82" s="2" t="s">
        <v>1</v>
      </c>
      <c r="H82" s="27" t="s">
        <v>3</v>
      </c>
      <c r="I82" s="2" t="str">
        <f t="shared" si="21"/>
        <v xml:space="preserve">Planning &amp; Highways (Planning only), followed by </v>
      </c>
      <c r="J82" s="2" t="str">
        <f t="shared" si="22"/>
        <v>F&amp;GP</v>
      </c>
      <c r="K82" s="6" t="str" cm="1">
        <f t="array" ref="K82">IF(E82&lt;&gt;"",($A82-(_xlfn.XLOOKUP(TRUE,E$21:E81&lt;&gt;"",$A$21:$A81,,,-1)))/7,IF(F82&lt;&gt;"",($A82-(_xlfn.XLOOKUP(TRUE,F$21:F81&lt;&gt;"",$A$21:$A81,,,-1)))/7,IF(G82&lt;&gt;"",($A82-(_xlfn.XLOOKUP(TRUE,G$21:G81&lt;&gt;"",$A$21:$A81,,,-1)))/7,"")))</f>
        <v/>
      </c>
      <c r="L82" s="6" t="str">
        <f t="shared" si="23"/>
        <v/>
      </c>
      <c r="M82" s="6" t="str">
        <f>IF(MONTH(A82)&lt;&gt;MONTH(A83),COUNTIF(C$78:F82,"&lt;&gt;")+COUNTIF(H$78:H82,"&lt;&gt;")-SUM(M$78:M81),"")</f>
        <v/>
      </c>
      <c r="N82" s="6" t="str">
        <f>IF(MONTH(A82)&lt;&gt;MONTH(A83),COUNTIF(J$78:J82,"&lt;&gt;")-COUNTBLANK(J$78:J82)-SUM(N$78:N81),"")</f>
        <v/>
      </c>
    </row>
    <row r="83" spans="1:14" x14ac:dyDescent="0.25">
      <c r="A83" s="4">
        <f t="shared" si="24"/>
        <v>46184</v>
      </c>
      <c r="B83" s="1" t="str">
        <f t="shared" si="25"/>
        <v>Thursday</v>
      </c>
      <c r="C83" s="2" t="s">
        <v>22</v>
      </c>
      <c r="I83" s="2" t="str">
        <f t="shared" si="21"/>
        <v/>
      </c>
      <c r="J83" s="2" t="str">
        <f t="shared" si="22"/>
        <v>Full (Approval of Accounts)</v>
      </c>
      <c r="K83" s="6" t="str" cm="1">
        <f t="array" ref="K83">IF(E83&lt;&gt;"",($A83-(_xlfn.XLOOKUP(TRUE,E$21:E82&lt;&gt;"",$A$21:$A82,,,-1)))/7,IF(F83&lt;&gt;"",($A83-(_xlfn.XLOOKUP(TRUE,F$21:F82&lt;&gt;"",$A$21:$A82,,,-1)))/7,IF(G83&lt;&gt;"",($A83-(_xlfn.XLOOKUP(TRUE,G$21:G82&lt;&gt;"",$A$21:$A82,,,-1)))/7,"")))</f>
        <v/>
      </c>
      <c r="L83" s="6" t="str">
        <f t="shared" si="23"/>
        <v/>
      </c>
      <c r="M83" s="6" t="str">
        <f>IF(MONTH(A83)&lt;&gt;MONTH(A84),COUNTIF(C$78:F83,"&lt;&gt;")+COUNTIF(H$78:H83,"&lt;&gt;")-SUM(M$78:M82),"")</f>
        <v/>
      </c>
      <c r="N83" s="6" t="str">
        <f>IF(MONTH(A83)&lt;&gt;MONTH(A84),COUNTIF(J$78:J83,"&lt;&gt;")-COUNTBLANK(J$78:J83)-SUM(N$78:N82),"")</f>
        <v/>
      </c>
    </row>
    <row r="84" spans="1:14" x14ac:dyDescent="0.25">
      <c r="A84" s="4">
        <f t="shared" si="24"/>
        <v>46191</v>
      </c>
      <c r="B84" s="1" t="str">
        <f t="shared" si="25"/>
        <v>Thursday</v>
      </c>
      <c r="I84" s="2" t="str">
        <f t="shared" si="21"/>
        <v/>
      </c>
      <c r="J84" s="2" t="str">
        <f t="shared" si="22"/>
        <v/>
      </c>
      <c r="K84" s="6" t="str" cm="1">
        <f t="array" ref="K84">IF(E84&lt;&gt;"",($A84-(_xlfn.XLOOKUP(TRUE,E$21:E83&lt;&gt;"",$A$21:$A83,,,-1)))/7,IF(F84&lt;&gt;"",($A84-(_xlfn.XLOOKUP(TRUE,F$21:F83&lt;&gt;"",$A$21:$A83,,,-1)))/7,IF(G84&lt;&gt;"",($A84-(_xlfn.XLOOKUP(TRUE,G$21:G83&lt;&gt;"",$A$21:$A83,,,-1)))/7,"")))</f>
        <v/>
      </c>
      <c r="L84" s="6" t="str">
        <f t="shared" si="23"/>
        <v/>
      </c>
      <c r="M84" s="6" t="str">
        <f>IF(MONTH(A84)&lt;&gt;MONTH(A85),COUNTIF(C$78:F84,"&lt;&gt;")+COUNTIF(H$78:H84,"&lt;&gt;")-SUM(M$78:M83),"")</f>
        <v/>
      </c>
      <c r="N84" s="6" t="str">
        <f>IF(MONTH(A84)&lt;&gt;MONTH(A85),COUNTIF(J$78:J84,"&lt;&gt;")-COUNTBLANK(J$78:J84)-SUM(N$78:N83),"")</f>
        <v/>
      </c>
    </row>
    <row r="85" spans="1:14" x14ac:dyDescent="0.25">
      <c r="A85" s="4">
        <f t="shared" si="24"/>
        <v>46198</v>
      </c>
      <c r="B85" s="1" t="str">
        <f t="shared" si="25"/>
        <v>Thursday</v>
      </c>
      <c r="G85" s="2" t="s">
        <v>17</v>
      </c>
      <c r="H85" s="27" t="s">
        <v>3</v>
      </c>
      <c r="I85" s="2" t="str">
        <f t="shared" si="21"/>
        <v/>
      </c>
      <c r="J85" s="2" t="str">
        <f t="shared" si="22"/>
        <v>Planning &amp; Highways (Both)</v>
      </c>
      <c r="K85" s="6" cm="1">
        <f t="array" ref="K85">IF(E85&lt;&gt;"",($A85-(_xlfn.XLOOKUP(TRUE,E$21:E84&lt;&gt;"",$A$21:$A84,,,-1)))/7,IF(F85&lt;&gt;"",($A85-(_xlfn.XLOOKUP(TRUE,F$21:F84&lt;&gt;"",$A$21:$A84,,,-1)))/7,IF(G85&lt;&gt;"",($A85-(_xlfn.XLOOKUP(TRUE,G$21:G84&lt;&gt;"",$A$21:$A84,,,-1)))/7,"")))</f>
        <v>12</v>
      </c>
      <c r="L85" s="6" t="str">
        <f t="shared" si="23"/>
        <v>June</v>
      </c>
      <c r="M85" s="6">
        <f>IF(MONTH(A85)&lt;&gt;MONTH(A86),COUNTIF(C$78:F85,"&lt;&gt;")+COUNTIF(H$78:H85,"&lt;&gt;")-SUM(M$78:M84),"")</f>
        <v>4</v>
      </c>
      <c r="N85" s="6">
        <f>IF(MONTH(A85)&lt;&gt;MONTH(A86),COUNTIF(J$78:J85,"&lt;&gt;")-COUNTBLANK(J$78:J85)-SUM(N$78:N84),"")</f>
        <v>3</v>
      </c>
    </row>
    <row r="86" spans="1:14" x14ac:dyDescent="0.25">
      <c r="A86" s="4">
        <f t="shared" si="24"/>
        <v>46205</v>
      </c>
      <c r="B86" s="1" t="str">
        <f t="shared" si="25"/>
        <v>Thursday</v>
      </c>
      <c r="D86" s="2" t="s">
        <v>1</v>
      </c>
      <c r="I86" s="2" t="str">
        <f t="shared" si="21"/>
        <v/>
      </c>
      <c r="J86" s="2" t="str">
        <f t="shared" si="22"/>
        <v>F&amp;GP</v>
      </c>
      <c r="K86" s="6" t="str" cm="1">
        <f t="array" ref="K86">IF(E86&lt;&gt;"",($A86-(_xlfn.XLOOKUP(TRUE,E$21:E85&lt;&gt;"",$A$21:$A85,,,-1)))/7,IF(F86&lt;&gt;"",($A86-(_xlfn.XLOOKUP(TRUE,F$21:F85&lt;&gt;"",$A$21:$A85,,,-1)))/7,IF(G86&lt;&gt;"",($A86-(_xlfn.XLOOKUP(TRUE,G$21:G85&lt;&gt;"",$A$21:$A85,,,-1)))/7,"")))</f>
        <v/>
      </c>
      <c r="L86" s="6" t="str">
        <f t="shared" si="23"/>
        <v/>
      </c>
      <c r="M86" s="6" t="str">
        <f>IF(MONTH(A86)&lt;&gt;MONTH(A87),COUNTIF(C$78:F86,"&lt;&gt;")+COUNTIF(H$78:H86,"&lt;&gt;")-SUM(M$78:M85),"")</f>
        <v/>
      </c>
      <c r="N86" s="6" t="str">
        <f>IF(MONTH(A86)&lt;&gt;MONTH(A87),COUNTIF(J$78:J86,"&lt;&gt;")-COUNTBLANK(J$78:J86)-SUM(N$78:N85),"")</f>
        <v/>
      </c>
    </row>
    <row r="87" spans="1:14" x14ac:dyDescent="0.25">
      <c r="A87" s="4">
        <f t="shared" si="24"/>
        <v>46212</v>
      </c>
      <c r="B87" s="1" t="str">
        <f t="shared" si="25"/>
        <v>Thursday</v>
      </c>
      <c r="I87" s="2" t="str">
        <f t="shared" si="21"/>
        <v/>
      </c>
      <c r="J87" s="2" t="str">
        <f t="shared" si="22"/>
        <v/>
      </c>
      <c r="K87" s="6" t="str" cm="1">
        <f t="array" ref="K87">IF(E87&lt;&gt;"",($A87-(_xlfn.XLOOKUP(TRUE,E$21:E86&lt;&gt;"",$A$21:$A86,,,-1)))/7,IF(F87&lt;&gt;"",($A87-(_xlfn.XLOOKUP(TRUE,F$21:F86&lt;&gt;"",$A$21:$A86,,,-1)))/7,IF(G87&lt;&gt;"",($A87-(_xlfn.XLOOKUP(TRUE,G$21:G86&lt;&gt;"",$A$21:$A86,,,-1)))/7,"")))</f>
        <v/>
      </c>
      <c r="L87" s="6" t="str">
        <f t="shared" si="23"/>
        <v/>
      </c>
      <c r="M87" s="6" t="str">
        <f>IF(MONTH(A87)&lt;&gt;MONTH(A88),COUNTIF(C$78:F87,"&lt;&gt;")+COUNTIF(H$78:H87,"&lt;&gt;")-SUM(M$78:M86),"")</f>
        <v/>
      </c>
      <c r="N87" s="6" t="str">
        <f>IF(MONTH(A87)&lt;&gt;MONTH(A88),COUNTIF(J$78:J87,"&lt;&gt;")-COUNTBLANK(J$78:J87)-SUM(N$78:N86),"")</f>
        <v/>
      </c>
    </row>
    <row r="88" spans="1:14" x14ac:dyDescent="0.25">
      <c r="A88" s="4">
        <f t="shared" si="24"/>
        <v>46219</v>
      </c>
      <c r="B88" s="1" t="str">
        <f t="shared" si="25"/>
        <v>Thursday</v>
      </c>
      <c r="C88" s="2" t="s">
        <v>0</v>
      </c>
      <c r="H88" s="27" t="s">
        <v>3</v>
      </c>
      <c r="I88" s="2" t="str">
        <f t="shared" si="21"/>
        <v xml:space="preserve">Planning &amp; Highways (Planning only), followed by </v>
      </c>
      <c r="J88" s="2" t="str">
        <f t="shared" si="22"/>
        <v>Full</v>
      </c>
      <c r="K88" s="6" t="str" cm="1">
        <f t="array" ref="K88">IF(E88&lt;&gt;"",($A88-(_xlfn.XLOOKUP(TRUE,E$21:E87&lt;&gt;"",$A$21:$A87,,,-1)))/7,IF(F88&lt;&gt;"",($A88-(_xlfn.XLOOKUP(TRUE,F$21:F87&lt;&gt;"",$A$21:$A87,,,-1)))/7,IF(G88&lt;&gt;"",($A88-(_xlfn.XLOOKUP(TRUE,G$21:G87&lt;&gt;"",$A$21:$A87,,,-1)))/7,"")))</f>
        <v/>
      </c>
      <c r="L88" s="6" t="str">
        <f t="shared" si="23"/>
        <v/>
      </c>
      <c r="M88" s="6" t="str">
        <f>IF(MONTH(A88)&lt;&gt;MONTH(A89),COUNTIF(C$78:F88,"&lt;&gt;")+COUNTIF(H$78:H88,"&lt;&gt;")-SUM(M$78:M87),"")</f>
        <v/>
      </c>
      <c r="N88" s="6" t="str">
        <f>IF(MONTH(A88)&lt;&gt;MONTH(A89),COUNTIF(J$78:J88,"&lt;&gt;")-COUNTBLANK(J$78:J88)-SUM(N$78:N87),"")</f>
        <v/>
      </c>
    </row>
    <row r="89" spans="1:14" x14ac:dyDescent="0.25">
      <c r="A89" s="4">
        <f t="shared" si="24"/>
        <v>46226</v>
      </c>
      <c r="B89" s="1" t="str">
        <f t="shared" si="25"/>
        <v>Thursday</v>
      </c>
      <c r="F89" s="2" t="s">
        <v>27</v>
      </c>
      <c r="I89" s="2" t="str">
        <f t="shared" si="21"/>
        <v/>
      </c>
      <c r="J89" s="2" t="str">
        <f t="shared" si="22"/>
        <v>Estate Management</v>
      </c>
      <c r="K89" s="6" cm="1">
        <f t="array" ref="K89">IF(E89&lt;&gt;"",($A89-(_xlfn.XLOOKUP(TRUE,E$21:E88&lt;&gt;"",$A$21:$A88,,,-1)))/7,IF(F89&lt;&gt;"",($A89-(_xlfn.XLOOKUP(TRUE,F$21:F88&lt;&gt;"",$A$21:$A88,,,-1)))/7,IF(G89&lt;&gt;"",($A89-(_xlfn.XLOOKUP(TRUE,G$21:G88&lt;&gt;"",$A$21:$A88,,,-1)))/7,"")))</f>
        <v>14</v>
      </c>
      <c r="L89" s="6" t="str">
        <f t="shared" si="23"/>
        <v/>
      </c>
      <c r="M89" s="6" t="str">
        <f>IF(MONTH(A89)&lt;&gt;MONTH(A90),COUNTIF(C$78:F89,"&lt;&gt;")+COUNTIF(H$78:H89,"&lt;&gt;")-SUM(M$78:M88),"")</f>
        <v/>
      </c>
      <c r="N89" s="6" t="str">
        <f>IF(MONTH(A89)&lt;&gt;MONTH(A90),COUNTIF(J$78:J89,"&lt;&gt;")-COUNTBLANK(J$78:J89)-SUM(N$78:N88),"")</f>
        <v/>
      </c>
    </row>
    <row r="90" spans="1:14" x14ac:dyDescent="0.25">
      <c r="A90" s="4">
        <f t="shared" si="24"/>
        <v>46233</v>
      </c>
      <c r="B90" s="1" t="str">
        <f t="shared" si="25"/>
        <v>Thursday</v>
      </c>
      <c r="E90" s="2" t="s">
        <v>2</v>
      </c>
      <c r="I90" s="2" t="str">
        <f t="shared" si="21"/>
        <v/>
      </c>
      <c r="J90" s="2" t="str">
        <f t="shared" si="22"/>
        <v>Community</v>
      </c>
      <c r="K90" s="6" cm="1">
        <f t="array" ref="K90">IF(E90&lt;&gt;"",($A90-(_xlfn.XLOOKUP(TRUE,E$21:E89&lt;&gt;"",$A$21:$A89,,,-1)))/7,IF(F90&lt;&gt;"",($A90-(_xlfn.XLOOKUP(TRUE,F$21:F89&lt;&gt;"",$A$21:$A89,,,-1)))/7,IF(G90&lt;&gt;"",($A90-(_xlfn.XLOOKUP(TRUE,G$21:G89&lt;&gt;"",$A$21:$A89,,,-1)))/7,"")))</f>
        <v>14</v>
      </c>
      <c r="L90" s="6" t="str">
        <f t="shared" si="23"/>
        <v>July</v>
      </c>
      <c r="M90" s="6">
        <f>IF(MONTH(A90)&lt;&gt;MONTH(A91),COUNTIF(C$78:F90,"&lt;&gt;")+COUNTIF(H$78:H90,"&lt;&gt;")-SUM(M$78:M89),"")</f>
        <v>5</v>
      </c>
      <c r="N90" s="6">
        <f>IF(MONTH(A90)&lt;&gt;MONTH(A91),COUNTIF(J$78:J90,"&lt;&gt;")-COUNTBLANK(J$78:J90)-SUM(N$78:N89),"")</f>
        <v>4</v>
      </c>
    </row>
    <row r="91" spans="1:14" x14ac:dyDescent="0.25">
      <c r="A91" s="4">
        <f t="shared" si="24"/>
        <v>46240</v>
      </c>
      <c r="B91" s="1" t="str">
        <f t="shared" ref="B91:B129" si="26">TEXT(A91,"dddd")</f>
        <v>Thursday</v>
      </c>
      <c r="H91" s="27" t="s">
        <v>3</v>
      </c>
      <c r="I91" s="2" t="str">
        <f t="shared" si="21"/>
        <v/>
      </c>
      <c r="J91" s="2" t="str">
        <f t="shared" si="22"/>
        <v>Planning &amp; Highways (Planning only)</v>
      </c>
      <c r="K91" s="6" t="str" cm="1">
        <f t="array" ref="K91">IF(E91&lt;&gt;"",($A91-(_xlfn.XLOOKUP(TRUE,E$21:E90&lt;&gt;"",$A$21:$A90,,,-1)))/7,IF(F91&lt;&gt;"",($A91-(_xlfn.XLOOKUP(TRUE,F$21:F90&lt;&gt;"",$A$21:$A90,,,-1)))/7,IF(G91&lt;&gt;"",($A91-(_xlfn.XLOOKUP(TRUE,G$21:G90&lt;&gt;"",$A$21:$A90,,,-1)))/7,"")))</f>
        <v/>
      </c>
      <c r="L91" s="6" t="str">
        <f t="shared" si="23"/>
        <v/>
      </c>
      <c r="M91" s="6" t="str">
        <f>IF(MONTH(A91)&lt;&gt;MONTH(A92),COUNTIF(C$78:F91,"&lt;&gt;")+COUNTIF(H$78:H91,"&lt;&gt;")-SUM(M$78:M90),"")</f>
        <v/>
      </c>
      <c r="N91" s="6" t="str">
        <f>IF(MONTH(A91)&lt;&gt;MONTH(A92),COUNTIF(J$78:J91,"&lt;&gt;")-COUNTBLANK(J$78:J91)-SUM(N$78:N90),"")</f>
        <v/>
      </c>
    </row>
    <row r="92" spans="1:14" x14ac:dyDescent="0.25">
      <c r="A92" s="4">
        <f t="shared" si="24"/>
        <v>46247</v>
      </c>
      <c r="B92" s="1" t="str">
        <f t="shared" si="26"/>
        <v>Thursday</v>
      </c>
      <c r="I92" s="2" t="str">
        <f t="shared" si="21"/>
        <v/>
      </c>
      <c r="J92" s="2" t="str">
        <f t="shared" si="22"/>
        <v/>
      </c>
      <c r="K92" s="6" t="str" cm="1">
        <f t="array" ref="K92">IF(E92&lt;&gt;"",($A92-(_xlfn.XLOOKUP(TRUE,E$21:E91&lt;&gt;"",$A$21:$A91,,,-1)))/7,IF(F92&lt;&gt;"",($A92-(_xlfn.XLOOKUP(TRUE,F$21:F91&lt;&gt;"",$A$21:$A91,,,-1)))/7,IF(G92&lt;&gt;"",($A92-(_xlfn.XLOOKUP(TRUE,G$21:G91&lt;&gt;"",$A$21:$A91,,,-1)))/7,"")))</f>
        <v/>
      </c>
      <c r="L92" s="6" t="str">
        <f t="shared" si="23"/>
        <v/>
      </c>
      <c r="M92" s="6" t="str">
        <f>IF(MONTH(A92)&lt;&gt;MONTH(A93),COUNTIF(C$78:F92,"&lt;&gt;")+COUNTIF(H$78:H92,"&lt;&gt;")-SUM(M$78:M91),"")</f>
        <v/>
      </c>
      <c r="N92" s="6" t="str">
        <f>IF(MONTH(A92)&lt;&gt;MONTH(A93),COUNTIF(J$78:J92,"&lt;&gt;")-COUNTBLANK(J$78:J92)-SUM(N$78:N91),"")</f>
        <v/>
      </c>
    </row>
    <row r="93" spans="1:14" x14ac:dyDescent="0.25">
      <c r="A93" s="4">
        <f t="shared" si="24"/>
        <v>46254</v>
      </c>
      <c r="B93" s="1" t="str">
        <f t="shared" si="26"/>
        <v>Thursday</v>
      </c>
      <c r="I93" s="2" t="str">
        <f t="shared" si="21"/>
        <v/>
      </c>
      <c r="J93" s="2" t="str">
        <f t="shared" si="22"/>
        <v/>
      </c>
      <c r="K93" s="6" t="str" cm="1">
        <f t="array" ref="K93">IF(E93&lt;&gt;"",($A93-(_xlfn.XLOOKUP(TRUE,E$21:E92&lt;&gt;"",$A$21:$A92,,,-1)))/7,IF(F93&lt;&gt;"",($A93-(_xlfn.XLOOKUP(TRUE,F$21:F92&lt;&gt;"",$A$21:$A92,,,-1)))/7,IF(G93&lt;&gt;"",($A93-(_xlfn.XLOOKUP(TRUE,G$21:G92&lt;&gt;"",$A$21:$A92,,,-1)))/7,"")))</f>
        <v/>
      </c>
      <c r="L93" s="6" t="str">
        <f t="shared" si="23"/>
        <v/>
      </c>
      <c r="M93" s="6" t="str">
        <f>IF(MONTH(A93)&lt;&gt;MONTH(A94),COUNTIF(C$78:F93,"&lt;&gt;")+COUNTIF(H$78:H93,"&lt;&gt;")-SUM(M$78:M92),"")</f>
        <v/>
      </c>
      <c r="N93" s="6" t="str">
        <f>IF(MONTH(A93)&lt;&gt;MONTH(A94),COUNTIF(J$78:J93,"&lt;&gt;")-COUNTBLANK(J$78:J93)-SUM(N$78:N92),"")</f>
        <v/>
      </c>
    </row>
    <row r="94" spans="1:14" x14ac:dyDescent="0.25">
      <c r="A94" s="4">
        <f t="shared" si="24"/>
        <v>46261</v>
      </c>
      <c r="B94" s="1" t="str">
        <f t="shared" si="26"/>
        <v>Thursday</v>
      </c>
      <c r="D94" s="2" t="s">
        <v>1</v>
      </c>
      <c r="H94" s="27" t="s">
        <v>3</v>
      </c>
      <c r="I94" s="2" t="str">
        <f t="shared" si="21"/>
        <v xml:space="preserve">Planning &amp; Highways (Planning only), followed by </v>
      </c>
      <c r="J94" s="2" t="str">
        <f t="shared" si="22"/>
        <v>F&amp;GP</v>
      </c>
      <c r="K94" s="6" t="str" cm="1">
        <f t="array" ref="K94">IF(E94&lt;&gt;"",($A94-(_xlfn.XLOOKUP(TRUE,E$21:E93&lt;&gt;"",$A$21:$A93,,,-1)))/7,IF(F94&lt;&gt;"",($A94-(_xlfn.XLOOKUP(TRUE,F$21:F93&lt;&gt;"",$A$21:$A93,,,-1)))/7,IF(G94&lt;&gt;"",($A94-(_xlfn.XLOOKUP(TRUE,G$21:G93&lt;&gt;"",$A$21:$A93,,,-1)))/7,"")))</f>
        <v/>
      </c>
      <c r="L94" s="6" t="str">
        <f t="shared" si="23"/>
        <v>August</v>
      </c>
      <c r="M94" s="6">
        <f>IF(MONTH(A94)&lt;&gt;MONTH(A95),COUNTIF(C$78:F94,"&lt;&gt;")+COUNTIF(H$78:H94,"&lt;&gt;")-SUM(M$78:M93),"")</f>
        <v>3</v>
      </c>
      <c r="N94" s="6">
        <f>IF(MONTH(A94)&lt;&gt;MONTH(A95),COUNTIF(J$78:J94,"&lt;&gt;")-COUNTBLANK(J$78:J94)-SUM(N$78:N93),"")</f>
        <v>2</v>
      </c>
    </row>
    <row r="95" spans="1:14" x14ac:dyDescent="0.25">
      <c r="A95" s="4">
        <f t="shared" si="24"/>
        <v>46268</v>
      </c>
      <c r="B95" s="1" t="str">
        <f t="shared" si="26"/>
        <v>Thursday</v>
      </c>
      <c r="I95" s="2" t="str">
        <f t="shared" si="21"/>
        <v/>
      </c>
      <c r="J95" s="2" t="str">
        <f t="shared" si="22"/>
        <v/>
      </c>
      <c r="K95" s="6" t="str" cm="1">
        <f t="array" ref="K95">IF(E95&lt;&gt;"",($A95-(_xlfn.XLOOKUP(TRUE,E$21:E94&lt;&gt;"",$A$21:$A94,,,-1)))/7,IF(F95&lt;&gt;"",($A95-(_xlfn.XLOOKUP(TRUE,F$21:F94&lt;&gt;"",$A$21:$A94,,,-1)))/7,IF(G95&lt;&gt;"",($A95-(_xlfn.XLOOKUP(TRUE,G$21:G94&lt;&gt;"",$A$21:$A94,,,-1)))/7,"")))</f>
        <v/>
      </c>
      <c r="L95" s="6" t="str">
        <f t="shared" si="23"/>
        <v/>
      </c>
      <c r="M95" s="6" t="str">
        <f>IF(MONTH(A95)&lt;&gt;MONTH(A96),COUNTIF(C$78:F95,"&lt;&gt;")+COUNTIF(H$78:H95,"&lt;&gt;")-SUM(M$78:M94),"")</f>
        <v/>
      </c>
      <c r="N95" s="6" t="str">
        <f>IF(MONTH(A95)&lt;&gt;MONTH(A96),COUNTIF(J$78:J95,"&lt;&gt;")-COUNTBLANK(J$78:J95)-SUM(N$78:N94),"")</f>
        <v/>
      </c>
    </row>
    <row r="96" spans="1:14" x14ac:dyDescent="0.25">
      <c r="A96" s="4">
        <f t="shared" si="24"/>
        <v>46275</v>
      </c>
      <c r="B96" s="1" t="str">
        <f t="shared" si="26"/>
        <v>Thursday</v>
      </c>
      <c r="C96" s="2" t="s">
        <v>0</v>
      </c>
      <c r="I96" s="2" t="str">
        <f t="shared" si="21"/>
        <v/>
      </c>
      <c r="J96" s="2" t="str">
        <f t="shared" si="22"/>
        <v>Full</v>
      </c>
      <c r="K96" s="6" t="str" cm="1">
        <f t="array" ref="K96">IF(E96&lt;&gt;"",($A96-(_xlfn.XLOOKUP(TRUE,E$21:E95&lt;&gt;"",$A$21:$A95,,,-1)))/7,IF(F96&lt;&gt;"",($A96-(_xlfn.XLOOKUP(TRUE,F$21:F95&lt;&gt;"",$A$21:$A95,,,-1)))/7,IF(G96&lt;&gt;"",($A96-(_xlfn.XLOOKUP(TRUE,G$21:G95&lt;&gt;"",$A$21:$A95,,,-1)))/7,"")))</f>
        <v/>
      </c>
      <c r="L96" s="6" t="str">
        <f t="shared" si="23"/>
        <v/>
      </c>
      <c r="M96" s="6" t="str">
        <f>IF(MONTH(A96)&lt;&gt;MONTH(A97),COUNTIF(C$78:F96,"&lt;&gt;")+COUNTIF(H$78:H96,"&lt;&gt;")-SUM(M$78:M95),"")</f>
        <v/>
      </c>
      <c r="N96" s="6" t="str">
        <f>IF(MONTH(A96)&lt;&gt;MONTH(A97),COUNTIF(J$78:J96,"&lt;&gt;")-COUNTBLANK(J$78:J96)-SUM(N$78:N95),"")</f>
        <v/>
      </c>
    </row>
    <row r="97" spans="1:14" x14ac:dyDescent="0.25">
      <c r="A97" s="4">
        <f t="shared" si="24"/>
        <v>46282</v>
      </c>
      <c r="B97" s="1" t="str">
        <f t="shared" si="26"/>
        <v>Thursday</v>
      </c>
      <c r="G97" s="2" t="s">
        <v>17</v>
      </c>
      <c r="H97" s="27" t="s">
        <v>3</v>
      </c>
      <c r="I97" s="2" t="str">
        <f t="shared" si="21"/>
        <v/>
      </c>
      <c r="J97" s="2" t="str">
        <f t="shared" si="22"/>
        <v>Planning &amp; Highways (Both)</v>
      </c>
      <c r="K97" s="6" cm="1">
        <f t="array" ref="K97">IF(E97&lt;&gt;"",($A97-(_xlfn.XLOOKUP(TRUE,E$21:E96&lt;&gt;"",$A$21:$A96,,,-1)))/7,IF(F97&lt;&gt;"",($A97-(_xlfn.XLOOKUP(TRUE,F$21:F96&lt;&gt;"",$A$21:$A96,,,-1)))/7,IF(G97&lt;&gt;"",($A97-(_xlfn.XLOOKUP(TRUE,G$21:G96&lt;&gt;"",$A$21:$A96,,,-1)))/7,"")))</f>
        <v>12</v>
      </c>
      <c r="L97" s="6" t="str">
        <f t="shared" si="23"/>
        <v/>
      </c>
      <c r="M97" s="6" t="str">
        <f>IF(MONTH(A97)&lt;&gt;MONTH(A98),COUNTIF(C$78:F97,"&lt;&gt;")+COUNTIF(H$78:H97,"&lt;&gt;")-SUM(M$78:M96),"")</f>
        <v/>
      </c>
      <c r="N97" s="6" t="str">
        <f>IF(MONTH(A97)&lt;&gt;MONTH(A98),COUNTIF(J$78:J97,"&lt;&gt;")-COUNTBLANK(J$78:J97)-SUM(N$78:N96),"")</f>
        <v/>
      </c>
    </row>
    <row r="98" spans="1:14" x14ac:dyDescent="0.25">
      <c r="A98" s="4">
        <f t="shared" si="24"/>
        <v>46289</v>
      </c>
      <c r="B98" s="1" t="str">
        <f t="shared" si="26"/>
        <v>Thursday</v>
      </c>
      <c r="I98" s="2" t="str">
        <f t="shared" si="21"/>
        <v/>
      </c>
      <c r="J98" s="2" t="str">
        <f t="shared" si="22"/>
        <v/>
      </c>
      <c r="K98" s="6" t="str" cm="1">
        <f t="array" ref="K98">IF(E98&lt;&gt;"",($A98-(_xlfn.XLOOKUP(TRUE,E$21:E97&lt;&gt;"",$A$21:$A97,,,-1)))/7,IF(F98&lt;&gt;"",($A98-(_xlfn.XLOOKUP(TRUE,F$21:F97&lt;&gt;"",$A$21:$A97,,,-1)))/7,IF(G98&lt;&gt;"",($A98-(_xlfn.XLOOKUP(TRUE,G$21:G97&lt;&gt;"",$A$21:$A97,,,-1)))/7,"")))</f>
        <v/>
      </c>
      <c r="L98" s="6" t="str">
        <f t="shared" si="23"/>
        <v>September</v>
      </c>
      <c r="M98" s="6">
        <f>IF(MONTH(A98)&lt;&gt;MONTH(A99),COUNTIF(C$78:F98,"&lt;&gt;")+COUNTIF(H$78:H98,"&lt;&gt;")-SUM(M$78:M97),"")</f>
        <v>2</v>
      </c>
      <c r="N98" s="6">
        <f>IF(MONTH(A98)&lt;&gt;MONTH(A99),COUNTIF(J$78:J98,"&lt;&gt;")-COUNTBLANK(J$78:J98)-SUM(N$78:N97),"")</f>
        <v>2</v>
      </c>
    </row>
    <row r="99" spans="1:14" x14ac:dyDescent="0.25">
      <c r="A99" s="4">
        <f t="shared" si="24"/>
        <v>46296</v>
      </c>
      <c r="B99" s="1" t="str">
        <f t="shared" si="26"/>
        <v>Thursday</v>
      </c>
      <c r="I99" s="2" t="str">
        <f t="shared" si="21"/>
        <v/>
      </c>
      <c r="J99" s="2" t="str">
        <f t="shared" si="22"/>
        <v/>
      </c>
      <c r="K99" s="6" t="str" cm="1">
        <f t="array" ref="K99">IF(E99&lt;&gt;"",($A99-(_xlfn.XLOOKUP(TRUE,E$21:E98&lt;&gt;"",$A$21:$A98,,,-1)))/7,IF(F99&lt;&gt;"",($A99-(_xlfn.XLOOKUP(TRUE,F$21:F98&lt;&gt;"",$A$21:$A98,,,-1)))/7,IF(G99&lt;&gt;"",($A99-(_xlfn.XLOOKUP(TRUE,G$21:G98&lt;&gt;"",$A$21:$A98,,,-1)))/7,"")))</f>
        <v/>
      </c>
      <c r="L99" s="6" t="str">
        <f t="shared" si="23"/>
        <v/>
      </c>
      <c r="M99" s="6" t="str">
        <f>IF(MONTH(A99)&lt;&gt;MONTH(A100),COUNTIF(C$78:F99,"&lt;&gt;")+COUNTIF(H$78:H99,"&lt;&gt;")-SUM(M$78:M98),"")</f>
        <v/>
      </c>
      <c r="N99" s="6" t="str">
        <f>IF(MONTH(A99)&lt;&gt;MONTH(A100),COUNTIF(J$78:J99,"&lt;&gt;")-COUNTBLANK(J$78:J99)-SUM(N$78:N98),"")</f>
        <v/>
      </c>
    </row>
    <row r="100" spans="1:14" x14ac:dyDescent="0.25">
      <c r="A100" s="4">
        <f t="shared" si="24"/>
        <v>46303</v>
      </c>
      <c r="B100" s="1" t="str">
        <f t="shared" si="26"/>
        <v>Thursday</v>
      </c>
      <c r="F100" s="2" t="s">
        <v>27</v>
      </c>
      <c r="H100" s="27" t="s">
        <v>3</v>
      </c>
      <c r="I100" s="2" t="str">
        <f t="shared" si="21"/>
        <v xml:space="preserve">Planning &amp; Highways (Planning only), followed by </v>
      </c>
      <c r="J100" s="2" t="str">
        <f t="shared" si="22"/>
        <v>Estate Management</v>
      </c>
      <c r="K100" s="6" cm="1">
        <f t="array" ref="K100">IF(E100&lt;&gt;"",($A100-(_xlfn.XLOOKUP(TRUE,E$21:E99&lt;&gt;"",$A$21:$A99,,,-1)))/7,IF(F100&lt;&gt;"",($A100-(_xlfn.XLOOKUP(TRUE,F$21:F99&lt;&gt;"",$A$21:$A99,,,-1)))/7,IF(G100&lt;&gt;"",($A100-(_xlfn.XLOOKUP(TRUE,G$21:G99&lt;&gt;"",$A$21:$A99,,,-1)))/7,"")))</f>
        <v>11</v>
      </c>
      <c r="L100" s="6" t="str">
        <f t="shared" si="23"/>
        <v/>
      </c>
      <c r="M100" s="6" t="str">
        <f>IF(MONTH(A100)&lt;&gt;MONTH(A101),COUNTIF(C$78:F100,"&lt;&gt;")+COUNTIF(H$78:H100,"&lt;&gt;")-SUM(M$78:M99),"")</f>
        <v/>
      </c>
      <c r="N100" s="6" t="str">
        <f>IF(MONTH(A100)&lt;&gt;MONTH(A101),COUNTIF(J$78:J100,"&lt;&gt;")-COUNTBLANK(J$78:J100)-SUM(N$78:N99),"")</f>
        <v/>
      </c>
    </row>
    <row r="101" spans="1:14" x14ac:dyDescent="0.25">
      <c r="A101" s="4">
        <f t="shared" si="24"/>
        <v>46310</v>
      </c>
      <c r="B101" s="1" t="str">
        <f t="shared" si="26"/>
        <v>Thursday</v>
      </c>
      <c r="E101" s="2" t="s">
        <v>2</v>
      </c>
      <c r="I101" s="2" t="str">
        <f t="shared" si="21"/>
        <v/>
      </c>
      <c r="J101" s="2" t="str">
        <f t="shared" si="22"/>
        <v>Community</v>
      </c>
      <c r="K101" s="6" cm="1">
        <f t="array" ref="K101">IF(E101&lt;&gt;"",($A101-(_xlfn.XLOOKUP(TRUE,E$21:E100&lt;&gt;"",$A$21:$A100,,,-1)))/7,IF(F101&lt;&gt;"",($A101-(_xlfn.XLOOKUP(TRUE,F$21:F100&lt;&gt;"",$A$21:$A100,,,-1)))/7,IF(G101&lt;&gt;"",($A101-(_xlfn.XLOOKUP(TRUE,G$21:G100&lt;&gt;"",$A$21:$A100,,,-1)))/7,"")))</f>
        <v>11</v>
      </c>
      <c r="L101" s="6" t="str">
        <f t="shared" si="23"/>
        <v/>
      </c>
      <c r="M101" s="6" t="str">
        <f>IF(MONTH(A101)&lt;&gt;MONTH(A102),COUNTIF(C$78:F101,"&lt;&gt;")+COUNTIF(H$78:H101,"&lt;&gt;")-SUM(M$78:M100),"")</f>
        <v/>
      </c>
      <c r="N101" s="6" t="str">
        <f>IF(MONTH(A101)&lt;&gt;MONTH(A102),COUNTIF(J$78:J101,"&lt;&gt;")-COUNTBLANK(J$78:J101)-SUM(N$78:N100),"")</f>
        <v/>
      </c>
    </row>
    <row r="102" spans="1:14" x14ac:dyDescent="0.25">
      <c r="A102" s="4">
        <f t="shared" si="24"/>
        <v>46317</v>
      </c>
      <c r="B102" s="1" t="str">
        <f t="shared" si="26"/>
        <v>Thursday</v>
      </c>
      <c r="I102" s="2" t="str">
        <f t="shared" si="21"/>
        <v/>
      </c>
      <c r="J102" s="2" t="str">
        <f t="shared" si="22"/>
        <v/>
      </c>
      <c r="K102" s="6" t="str" cm="1">
        <f t="array" ref="K102">IF(E102&lt;&gt;"",($A102-(_xlfn.XLOOKUP(TRUE,E$21:E101&lt;&gt;"",$A$21:$A101,,,-1)))/7,IF(F102&lt;&gt;"",($A102-(_xlfn.XLOOKUP(TRUE,F$21:F101&lt;&gt;"",$A$21:$A101,,,-1)))/7,IF(G102&lt;&gt;"",($A102-(_xlfn.XLOOKUP(TRUE,G$21:G101&lt;&gt;"",$A$21:$A101,,,-1)))/7,"")))</f>
        <v/>
      </c>
      <c r="L102" s="6" t="str">
        <f t="shared" si="23"/>
        <v/>
      </c>
      <c r="M102" s="6" t="str">
        <f>IF(MONTH(A102)&lt;&gt;MONTH(A103),COUNTIF(C$78:F102,"&lt;&gt;")+COUNTIF(H$78:H102,"&lt;&gt;")-SUM(M$78:M101),"")</f>
        <v/>
      </c>
      <c r="N102" s="6" t="str">
        <f>IF(MONTH(A102)&lt;&gt;MONTH(A103),COUNTIF(J$78:J102,"&lt;&gt;")-COUNTBLANK(J$78:J102)-SUM(N$78:N101),"")</f>
        <v/>
      </c>
    </row>
    <row r="103" spans="1:14" x14ac:dyDescent="0.25">
      <c r="A103" s="4">
        <f t="shared" si="24"/>
        <v>46324</v>
      </c>
      <c r="B103" s="1" t="str">
        <f t="shared" si="26"/>
        <v>Thursday</v>
      </c>
      <c r="D103" s="2" t="s">
        <v>1</v>
      </c>
      <c r="H103" s="27" t="s">
        <v>3</v>
      </c>
      <c r="I103" s="2" t="str">
        <f t="shared" si="21"/>
        <v xml:space="preserve">Planning &amp; Highways (Planning only), followed by </v>
      </c>
      <c r="J103" s="2" t="str">
        <f t="shared" si="22"/>
        <v>F&amp;GP</v>
      </c>
      <c r="K103" s="6" t="str" cm="1">
        <f t="array" ref="K103">IF(E103&lt;&gt;"",($A103-(_xlfn.XLOOKUP(TRUE,E$21:E102&lt;&gt;"",$A$21:$A102,,,-1)))/7,IF(F103&lt;&gt;"",($A103-(_xlfn.XLOOKUP(TRUE,F$21:F102&lt;&gt;"",$A$21:$A102,,,-1)))/7,IF(G103&lt;&gt;"",($A103-(_xlfn.XLOOKUP(TRUE,G$21:G102&lt;&gt;"",$A$21:$A102,,,-1)))/7,"")))</f>
        <v/>
      </c>
      <c r="L103" s="6" t="str">
        <f t="shared" si="23"/>
        <v>October</v>
      </c>
      <c r="M103" s="6">
        <f>IF(MONTH(A103)&lt;&gt;MONTH(A104),COUNTIF(C$78:F103,"&lt;&gt;")+COUNTIF(H$78:H103,"&lt;&gt;")-SUM(M$78:M102),"")</f>
        <v>5</v>
      </c>
      <c r="N103" s="6">
        <f>IF(MONTH(A103)&lt;&gt;MONTH(A104),COUNTIF(J$78:J103,"&lt;&gt;")-COUNTBLANK(J$78:J103)-SUM(N$78:N102),"")</f>
        <v>3</v>
      </c>
    </row>
    <row r="104" spans="1:14" x14ac:dyDescent="0.25">
      <c r="A104" s="4">
        <f t="shared" si="24"/>
        <v>46331</v>
      </c>
      <c r="B104" s="1" t="str">
        <f t="shared" si="26"/>
        <v>Thursday</v>
      </c>
      <c r="I104" s="2" t="str">
        <f t="shared" si="21"/>
        <v/>
      </c>
      <c r="J104" s="2" t="str">
        <f t="shared" si="22"/>
        <v/>
      </c>
      <c r="K104" s="6" t="str" cm="1">
        <f t="array" ref="K104">IF(E104&lt;&gt;"",($A104-(_xlfn.XLOOKUP(TRUE,E$21:E103&lt;&gt;"",$A$21:$A103,,,-1)))/7,IF(F104&lt;&gt;"",($A104-(_xlfn.XLOOKUP(TRUE,F$21:F103&lt;&gt;"",$A$21:$A103,,,-1)))/7,IF(G104&lt;&gt;"",($A104-(_xlfn.XLOOKUP(TRUE,G$21:G103&lt;&gt;"",$A$21:$A103,,,-1)))/7,"")))</f>
        <v/>
      </c>
      <c r="L104" s="6" t="str">
        <f t="shared" si="23"/>
        <v/>
      </c>
      <c r="M104" s="6" t="str">
        <f>IF(MONTH(A104)&lt;&gt;MONTH(A105),COUNTIF(C$78:F104,"&lt;&gt;")+COUNTIF(H$78:H104,"&lt;&gt;")-SUM(M$78:M103),"")</f>
        <v/>
      </c>
      <c r="N104" s="6" t="str">
        <f>IF(MONTH(A104)&lt;&gt;MONTH(A105),COUNTIF(J$78:J104,"&lt;&gt;")-COUNTBLANK(J$78:J104)-SUM(N$78:N103),"")</f>
        <v/>
      </c>
    </row>
    <row r="105" spans="1:14" x14ac:dyDescent="0.25">
      <c r="A105" s="4">
        <f t="shared" si="24"/>
        <v>46338</v>
      </c>
      <c r="B105" s="1" t="str">
        <f t="shared" si="26"/>
        <v>Thursday</v>
      </c>
      <c r="C105" s="2" t="s">
        <v>0</v>
      </c>
      <c r="I105" s="2" t="str">
        <f t="shared" si="21"/>
        <v/>
      </c>
      <c r="J105" s="2" t="str">
        <f t="shared" si="22"/>
        <v>Full</v>
      </c>
      <c r="K105" s="6" t="str" cm="1">
        <f t="array" ref="K105">IF(E105&lt;&gt;"",($A105-(_xlfn.XLOOKUP(TRUE,E$21:E104&lt;&gt;"",$A$21:$A104,,,-1)))/7,IF(F105&lt;&gt;"",($A105-(_xlfn.XLOOKUP(TRUE,F$21:F104&lt;&gt;"",$A$21:$A104,,,-1)))/7,IF(G105&lt;&gt;"",($A105-(_xlfn.XLOOKUP(TRUE,G$21:G104&lt;&gt;"",$A$21:$A104,,,-1)))/7,"")))</f>
        <v/>
      </c>
      <c r="L105" s="6" t="str">
        <f t="shared" si="23"/>
        <v/>
      </c>
      <c r="M105" s="6" t="str">
        <f>IF(MONTH(A105)&lt;&gt;MONTH(A106),COUNTIF(C$78:F105,"&lt;&gt;")+COUNTIF(H$78:H105,"&lt;&gt;")-SUM(M$78:M104),"")</f>
        <v/>
      </c>
      <c r="N105" s="6" t="str">
        <f>IF(MONTH(A105)&lt;&gt;MONTH(A106),COUNTIF(J$78:J105,"&lt;&gt;")-COUNTBLANK(J$78:J105)-SUM(N$78:N104),"")</f>
        <v/>
      </c>
    </row>
    <row r="106" spans="1:14" x14ac:dyDescent="0.25">
      <c r="A106" s="4">
        <f t="shared" si="24"/>
        <v>46345</v>
      </c>
      <c r="B106" s="1" t="str">
        <f t="shared" si="26"/>
        <v>Thursday</v>
      </c>
      <c r="H106" s="27" t="s">
        <v>3</v>
      </c>
      <c r="I106" s="2" t="str">
        <f t="shared" si="21"/>
        <v/>
      </c>
      <c r="J106" s="2" t="str">
        <f t="shared" si="22"/>
        <v>Planning &amp; Highways (Planning only)</v>
      </c>
      <c r="K106" s="6" t="str" cm="1">
        <f t="array" ref="K106">IF(E106&lt;&gt;"",($A106-(_xlfn.XLOOKUP(TRUE,E$21:E105&lt;&gt;"",$A$21:$A105,,,-1)))/7,IF(F106&lt;&gt;"",($A106-(_xlfn.XLOOKUP(TRUE,F$21:F105&lt;&gt;"",$A$21:$A105,,,-1)))/7,IF(G106&lt;&gt;"",($A106-(_xlfn.XLOOKUP(TRUE,G$21:G105&lt;&gt;"",$A$21:$A105,,,-1)))/7,"")))</f>
        <v/>
      </c>
      <c r="L106" s="6" t="str">
        <f t="shared" si="23"/>
        <v/>
      </c>
      <c r="M106" s="6" t="str">
        <f>IF(MONTH(A106)&lt;&gt;MONTH(A107),COUNTIF(C$78:F106,"&lt;&gt;")+COUNTIF(H$78:H106,"&lt;&gt;")-SUM(M$78:M105),"")</f>
        <v/>
      </c>
      <c r="N106" s="6" t="str">
        <f>IF(MONTH(A106)&lt;&gt;MONTH(A107),COUNTIF(J$78:J106,"&lt;&gt;")-COUNTBLANK(J$78:J106)-SUM(N$78:N105),"")</f>
        <v/>
      </c>
    </row>
    <row r="107" spans="1:14" x14ac:dyDescent="0.25">
      <c r="A107" s="4">
        <f t="shared" si="24"/>
        <v>46352</v>
      </c>
      <c r="B107" s="1" t="str">
        <f t="shared" si="26"/>
        <v>Thursday</v>
      </c>
      <c r="D107" s="2" t="s">
        <v>38</v>
      </c>
      <c r="I107" s="2" t="str">
        <f t="shared" si="21"/>
        <v/>
      </c>
      <c r="J107" s="2" t="str">
        <f t="shared" si="22"/>
        <v>F&amp;GP (Accounts)</v>
      </c>
      <c r="K107" s="6" t="str" cm="1">
        <f t="array" ref="K107">IF(E107&lt;&gt;"",($A107-(_xlfn.XLOOKUP(TRUE,E$21:E106&lt;&gt;"",$A$21:$A106,,,-1)))/7,IF(F107&lt;&gt;"",($A107-(_xlfn.XLOOKUP(TRUE,F$21:F106&lt;&gt;"",$A$21:$A106,,,-1)))/7,IF(G107&lt;&gt;"",($A107-(_xlfn.XLOOKUP(TRUE,G$21:G106&lt;&gt;"",$A$21:$A106,,,-1)))/7,"")))</f>
        <v/>
      </c>
      <c r="L107" s="6" t="str">
        <f t="shared" si="23"/>
        <v>November</v>
      </c>
      <c r="M107" s="6">
        <f>IF(MONTH(A107)&lt;&gt;MONTH(A108),COUNTIF(C$78:F107,"&lt;&gt;")+COUNTIF(H$78:H107,"&lt;&gt;")-SUM(M$78:M106),"")</f>
        <v>3</v>
      </c>
      <c r="N107" s="6">
        <f>IF(MONTH(A107)&lt;&gt;MONTH(A108),COUNTIF(J$78:J107,"&lt;&gt;")-COUNTBLANK(J$78:J107)-SUM(N$78:N106),"")</f>
        <v>3</v>
      </c>
    </row>
    <row r="108" spans="1:14" x14ac:dyDescent="0.25">
      <c r="A108" s="4">
        <f t="shared" si="24"/>
        <v>46359</v>
      </c>
      <c r="B108" s="1" t="str">
        <f t="shared" si="26"/>
        <v>Thursday</v>
      </c>
      <c r="I108" s="2" t="str">
        <f t="shared" si="21"/>
        <v/>
      </c>
      <c r="J108" s="2" t="str">
        <f t="shared" si="22"/>
        <v/>
      </c>
      <c r="K108" s="6" t="str" cm="1">
        <f t="array" ref="K108">IF(E108&lt;&gt;"",($A108-(_xlfn.XLOOKUP(TRUE,E$21:E107&lt;&gt;"",$A$21:$A107,,,-1)))/7,IF(F108&lt;&gt;"",($A108-(_xlfn.XLOOKUP(TRUE,F$21:F107&lt;&gt;"",$A$21:$A107,,,-1)))/7,IF(G108&lt;&gt;"",($A108-(_xlfn.XLOOKUP(TRUE,G$21:G107&lt;&gt;"",$A$21:$A107,,,-1)))/7,"")))</f>
        <v/>
      </c>
      <c r="L108" s="6" t="str">
        <f t="shared" si="23"/>
        <v/>
      </c>
      <c r="M108" s="6" t="str">
        <f>IF(MONTH(A108)&lt;&gt;MONTH(A109),COUNTIF(C$78:F108,"&lt;&gt;")+COUNTIF(H$78:H108,"&lt;&gt;")-SUM(M$78:M107),"")</f>
        <v/>
      </c>
      <c r="N108" s="6" t="str">
        <f>IF(MONTH(A108)&lt;&gt;MONTH(A109),COUNTIF(J$78:J108,"&lt;&gt;")-COUNTBLANK(J$78:J108)-SUM(N$78:N107),"")</f>
        <v/>
      </c>
    </row>
    <row r="109" spans="1:14" x14ac:dyDescent="0.25">
      <c r="A109" s="4">
        <f t="shared" si="24"/>
        <v>46366</v>
      </c>
      <c r="B109" s="1" t="str">
        <f t="shared" si="26"/>
        <v>Thursday</v>
      </c>
      <c r="G109" s="2" t="s">
        <v>17</v>
      </c>
      <c r="H109" s="27" t="s">
        <v>3</v>
      </c>
      <c r="I109" s="2" t="str">
        <f t="shared" si="21"/>
        <v/>
      </c>
      <c r="J109" s="2" t="str">
        <f t="shared" si="22"/>
        <v>Planning &amp; Highways (Both)</v>
      </c>
      <c r="K109" s="6" cm="1">
        <f t="array" ref="K109">IF(E109&lt;&gt;"",($A109-(_xlfn.XLOOKUP(TRUE,E$21:E108&lt;&gt;"",$A$21:$A108,,,-1)))/7,IF(F109&lt;&gt;"",($A109-(_xlfn.XLOOKUP(TRUE,F$21:F108&lt;&gt;"",$A$21:$A108,,,-1)))/7,IF(G109&lt;&gt;"",($A109-(_xlfn.XLOOKUP(TRUE,G$21:G108&lt;&gt;"",$A$21:$A108,,,-1)))/7,"")))</f>
        <v>12</v>
      </c>
      <c r="L109" s="6" t="str">
        <f t="shared" si="23"/>
        <v/>
      </c>
      <c r="M109" s="6" t="str">
        <f>IF(MONTH(A109)&lt;&gt;MONTH(A110),COUNTIF(C$78:F109,"&lt;&gt;")+COUNTIF(H$78:H109,"&lt;&gt;")-SUM(M$78:M108),"")</f>
        <v/>
      </c>
      <c r="N109" s="6" t="str">
        <f>IF(MONTH(A109)&lt;&gt;MONTH(A110),COUNTIF(J$78:J109,"&lt;&gt;")-COUNTBLANK(J$78:J109)-SUM(N$78:N108),"")</f>
        <v/>
      </c>
    </row>
    <row r="110" spans="1:14" x14ac:dyDescent="0.25">
      <c r="A110" s="4">
        <f t="shared" si="24"/>
        <v>46373</v>
      </c>
      <c r="B110" s="1" t="str">
        <f t="shared" si="26"/>
        <v>Thursday</v>
      </c>
      <c r="I110" s="2" t="str">
        <f t="shared" si="21"/>
        <v/>
      </c>
      <c r="J110" s="2" t="str">
        <f t="shared" si="22"/>
        <v/>
      </c>
      <c r="K110" s="6" t="str" cm="1">
        <f t="array" ref="K110">IF(E110&lt;&gt;"",($A110-(_xlfn.XLOOKUP(TRUE,E$21:E109&lt;&gt;"",$A$21:$A109,,,-1)))/7,IF(F110&lt;&gt;"",($A110-(_xlfn.XLOOKUP(TRUE,F$21:F109&lt;&gt;"",$A$21:$A109,,,-1)))/7,IF(G110&lt;&gt;"",($A110-(_xlfn.XLOOKUP(TRUE,G$21:G109&lt;&gt;"",$A$21:$A109,,,-1)))/7,"")))</f>
        <v/>
      </c>
      <c r="L110" s="6" t="str">
        <f t="shared" si="23"/>
        <v/>
      </c>
      <c r="M110" s="6" t="str">
        <f>IF(MONTH(A110)&lt;&gt;MONTH(A111),COUNTIF(C$78:F110,"&lt;&gt;")+COUNTIF(H$78:H110,"&lt;&gt;")-SUM(M$78:M109),"")</f>
        <v/>
      </c>
      <c r="N110" s="6" t="str">
        <f>IF(MONTH(A110)&lt;&gt;MONTH(A111),COUNTIF(J$78:J110,"&lt;&gt;")-COUNTBLANK(J$78:J110)-SUM(N$78:N109),"")</f>
        <v/>
      </c>
    </row>
    <row r="111" spans="1:14" x14ac:dyDescent="0.25">
      <c r="A111" s="4">
        <f t="shared" si="24"/>
        <v>46380</v>
      </c>
      <c r="B111" s="1" t="str">
        <f t="shared" si="26"/>
        <v>Thursday</v>
      </c>
      <c r="I111" s="2" t="str">
        <f t="shared" si="21"/>
        <v/>
      </c>
      <c r="J111" s="2" t="str">
        <f t="shared" si="22"/>
        <v/>
      </c>
      <c r="K111" s="6" t="str" cm="1">
        <f t="array" ref="K111">IF(E111&lt;&gt;"",($A111-(_xlfn.XLOOKUP(TRUE,E$21:E110&lt;&gt;"",$A$21:$A110,,,-1)))/7,IF(F111&lt;&gt;"",($A111-(_xlfn.XLOOKUP(TRUE,F$21:F110&lt;&gt;"",$A$21:$A110,,,-1)))/7,IF(G111&lt;&gt;"",($A111-(_xlfn.XLOOKUP(TRUE,G$21:G110&lt;&gt;"",$A$21:$A110,,,-1)))/7,"")))</f>
        <v/>
      </c>
      <c r="L111" s="6" t="str">
        <f t="shared" si="23"/>
        <v/>
      </c>
      <c r="M111" s="6" t="str">
        <f>IF(MONTH(A111)&lt;&gt;MONTH(A112),COUNTIF(C$78:F111,"&lt;&gt;")+COUNTIF(H$78:H111,"&lt;&gt;")-SUM(M$78:M110),"")</f>
        <v/>
      </c>
      <c r="N111" s="6" t="str">
        <f>IF(MONTH(A111)&lt;&gt;MONTH(A112),COUNTIF(J$78:J111,"&lt;&gt;")-COUNTBLANK(J$78:J111)-SUM(N$78:N110),"")</f>
        <v/>
      </c>
    </row>
    <row r="112" spans="1:14" x14ac:dyDescent="0.25">
      <c r="A112" s="4">
        <f t="shared" si="24"/>
        <v>46387</v>
      </c>
      <c r="B112" s="1" t="str">
        <f t="shared" si="26"/>
        <v>Thursday</v>
      </c>
      <c r="I112" s="2" t="str">
        <f t="shared" si="21"/>
        <v/>
      </c>
      <c r="J112" s="2" t="str">
        <f t="shared" si="22"/>
        <v/>
      </c>
      <c r="K112" s="6" t="str" cm="1">
        <f t="array" ref="K112">IF(E112&lt;&gt;"",($A112-(_xlfn.XLOOKUP(TRUE,E$21:E111&lt;&gt;"",$A$21:$A111,,,-1)))/7,IF(F112&lt;&gt;"",($A112-(_xlfn.XLOOKUP(TRUE,F$21:F111&lt;&gt;"",$A$21:$A111,,,-1)))/7,IF(G112&lt;&gt;"",($A112-(_xlfn.XLOOKUP(TRUE,G$21:G111&lt;&gt;"",$A$21:$A111,,,-1)))/7,"")))</f>
        <v/>
      </c>
      <c r="L112" s="6" t="str">
        <f t="shared" si="23"/>
        <v>December</v>
      </c>
      <c r="M112" s="6">
        <f>IF(MONTH(A112)&lt;&gt;MONTH(A113),COUNTIF(C$78:F112,"&lt;&gt;")+COUNTIF(H$78:H112,"&lt;&gt;")-SUM(M$78:M111),"")</f>
        <v>1</v>
      </c>
      <c r="N112" s="6">
        <f>IF(MONTH(A112)&lt;&gt;MONTH(A113),COUNTIF(J$78:J112,"&lt;&gt;")-COUNTBLANK(J$78:J112)-SUM(N$78:N111),"")</f>
        <v>1</v>
      </c>
    </row>
    <row r="113" spans="1:14" x14ac:dyDescent="0.25">
      <c r="A113" s="4">
        <f t="shared" si="24"/>
        <v>46394</v>
      </c>
      <c r="B113" s="1" t="str">
        <f t="shared" si="26"/>
        <v>Thursday</v>
      </c>
      <c r="D113" s="2" t="s">
        <v>1</v>
      </c>
      <c r="H113" s="27" t="s">
        <v>3</v>
      </c>
      <c r="I113" s="2" t="str">
        <f t="shared" si="21"/>
        <v xml:space="preserve">Planning &amp; Highways (Planning only), followed by </v>
      </c>
      <c r="J113" s="2" t="str">
        <f t="shared" si="22"/>
        <v>F&amp;GP</v>
      </c>
      <c r="K113" s="6" t="str" cm="1">
        <f t="array" ref="K113">IF(E113&lt;&gt;"",($A113-(_xlfn.XLOOKUP(TRUE,E$21:E112&lt;&gt;"",$A$21:$A112,,,-1)))/7,IF(F113&lt;&gt;"",($A113-(_xlfn.XLOOKUP(TRUE,F$21:F112&lt;&gt;"",$A$21:$A112,,,-1)))/7,IF(G113&lt;&gt;"",($A113-(_xlfn.XLOOKUP(TRUE,G$21:G112&lt;&gt;"",$A$21:$A112,,,-1)))/7,"")))</f>
        <v/>
      </c>
      <c r="L113" s="6" t="str">
        <f t="shared" si="23"/>
        <v/>
      </c>
      <c r="M113" s="6" t="str">
        <f>IF(MONTH(A113)&lt;&gt;MONTH(A114),COUNTIF(C$78:F113,"&lt;&gt;")+COUNTIF(H$78:H113,"&lt;&gt;")-SUM(M$78:M112),"")</f>
        <v/>
      </c>
      <c r="N113" s="6" t="str">
        <f>IF(MONTH(A113)&lt;&gt;MONTH(A114),COUNTIF(J$78:J113,"&lt;&gt;")-COUNTBLANK(J$78:J113)-SUM(N$78:N112),"")</f>
        <v/>
      </c>
    </row>
    <row r="114" spans="1:14" x14ac:dyDescent="0.25">
      <c r="A114" s="4">
        <f t="shared" si="24"/>
        <v>46401</v>
      </c>
      <c r="B114" s="1" t="str">
        <f t="shared" si="26"/>
        <v>Thursday</v>
      </c>
      <c r="C114" s="2" t="s">
        <v>0</v>
      </c>
      <c r="I114" s="2" t="str">
        <f t="shared" si="21"/>
        <v/>
      </c>
      <c r="J114" s="2" t="str">
        <f t="shared" si="22"/>
        <v>Full</v>
      </c>
      <c r="K114" s="6" t="str" cm="1">
        <f t="array" ref="K114">IF(E114&lt;&gt;"",($A114-(_xlfn.XLOOKUP(TRUE,E$21:E113&lt;&gt;"",$A$21:$A113,,,-1)))/7,IF(F114&lt;&gt;"",($A114-(_xlfn.XLOOKUP(TRUE,F$21:F113&lt;&gt;"",$A$21:$A113,,,-1)))/7,IF(G114&lt;&gt;"",($A114-(_xlfn.XLOOKUP(TRUE,G$21:G113&lt;&gt;"",$A$21:$A113,,,-1)))/7,"")))</f>
        <v/>
      </c>
      <c r="L114" s="6" t="str">
        <f t="shared" si="23"/>
        <v/>
      </c>
      <c r="M114" s="6" t="str">
        <f>IF(MONTH(A114)&lt;&gt;MONTH(A115),COUNTIF(C$78:F114,"&lt;&gt;")+COUNTIF(H$78:H114,"&lt;&gt;")-SUM(M$78:M113),"")</f>
        <v/>
      </c>
      <c r="N114" s="6" t="str">
        <f>IF(MONTH(A114)&lt;&gt;MONTH(A115),COUNTIF(J$78:J114,"&lt;&gt;")-COUNTBLANK(J$78:J114)-SUM(N$78:N113),"")</f>
        <v/>
      </c>
    </row>
    <row r="115" spans="1:14" x14ac:dyDescent="0.25">
      <c r="A115" s="4">
        <f t="shared" si="24"/>
        <v>46408</v>
      </c>
      <c r="B115" s="1" t="str">
        <f t="shared" si="26"/>
        <v>Thursday</v>
      </c>
      <c r="F115" s="2" t="s">
        <v>27</v>
      </c>
      <c r="I115" s="2" t="str">
        <f t="shared" si="21"/>
        <v/>
      </c>
      <c r="J115" s="2" t="str">
        <f t="shared" si="22"/>
        <v>Estate Management</v>
      </c>
      <c r="K115" s="6" cm="1">
        <f t="array" ref="K115">IF(E115&lt;&gt;"",($A115-(_xlfn.XLOOKUP(TRUE,E$21:E114&lt;&gt;"",$A$21:$A114,,,-1)))/7,IF(F115&lt;&gt;"",($A115-(_xlfn.XLOOKUP(TRUE,F$21:F114&lt;&gt;"",$A$21:$A114,,,-1)))/7,IF(G115&lt;&gt;"",($A115-(_xlfn.XLOOKUP(TRUE,G$21:G114&lt;&gt;"",$A$21:$A114,,,-1)))/7,"")))</f>
        <v>15</v>
      </c>
      <c r="L115" s="6" t="str">
        <f t="shared" si="23"/>
        <v/>
      </c>
      <c r="M115" s="6" t="str">
        <f>IF(MONTH(A115)&lt;&gt;MONTH(A116),COUNTIF(C$78:F115,"&lt;&gt;")+COUNTIF(H$78:H115,"&lt;&gt;")-SUM(M$78:M114),"")</f>
        <v/>
      </c>
      <c r="N115" s="6" t="str">
        <f>IF(MONTH(A115)&lt;&gt;MONTH(A116),COUNTIF(J$78:J115,"&lt;&gt;")-COUNTBLANK(J$78:J115)-SUM(N$78:N114),"")</f>
        <v/>
      </c>
    </row>
    <row r="116" spans="1:14" x14ac:dyDescent="0.25">
      <c r="A116" s="4">
        <f t="shared" si="24"/>
        <v>46415</v>
      </c>
      <c r="B116" s="1" t="str">
        <f t="shared" si="26"/>
        <v>Thursday</v>
      </c>
      <c r="E116" s="2" t="s">
        <v>2</v>
      </c>
      <c r="H116" s="27" t="s">
        <v>3</v>
      </c>
      <c r="I116" s="2" t="str">
        <f t="shared" si="21"/>
        <v xml:space="preserve">Planning &amp; Highways (Planning only), followed by </v>
      </c>
      <c r="J116" s="2" t="str">
        <f t="shared" si="22"/>
        <v>Community</v>
      </c>
      <c r="K116" s="6" cm="1">
        <f t="array" ref="K116">IF(E116&lt;&gt;"",($A116-(_xlfn.XLOOKUP(TRUE,E$21:E115&lt;&gt;"",$A$21:$A115,,,-1)))/7,IF(F116&lt;&gt;"",($A116-(_xlfn.XLOOKUP(TRUE,F$21:F115&lt;&gt;"",$A$21:$A115,,,-1)))/7,IF(G116&lt;&gt;"",($A116-(_xlfn.XLOOKUP(TRUE,G$21:G115&lt;&gt;"",$A$21:$A115,,,-1)))/7,"")))</f>
        <v>15</v>
      </c>
      <c r="L116" s="6" t="str">
        <f t="shared" si="23"/>
        <v>January</v>
      </c>
      <c r="M116" s="6">
        <f>IF(MONTH(A116)&lt;&gt;MONTH(A117),COUNTIF(C$78:F116,"&lt;&gt;")+COUNTIF(H$78:H116,"&lt;&gt;")-SUM(M$78:M115),"")</f>
        <v>6</v>
      </c>
      <c r="N116" s="6">
        <f>IF(MONTH(A116)&lt;&gt;MONTH(A117),COUNTIF(J$78:J116,"&lt;&gt;")-COUNTBLANK(J$78:J116)-SUM(N$78:N115),"")</f>
        <v>4</v>
      </c>
    </row>
    <row r="117" spans="1:14" x14ac:dyDescent="0.25">
      <c r="A117" s="4">
        <f t="shared" si="24"/>
        <v>46422</v>
      </c>
      <c r="B117" s="1" t="str">
        <f t="shared" si="26"/>
        <v>Thursday</v>
      </c>
      <c r="I117" s="2" t="str">
        <f t="shared" si="21"/>
        <v/>
      </c>
      <c r="J117" s="2" t="str">
        <f t="shared" si="22"/>
        <v/>
      </c>
      <c r="K117" s="6" t="str" cm="1">
        <f t="array" ref="K117">IF(E117&lt;&gt;"",($A117-(_xlfn.XLOOKUP(TRUE,E$21:E116&lt;&gt;"",$A$21:$A116,,,-1)))/7,IF(F117&lt;&gt;"",($A117-(_xlfn.XLOOKUP(TRUE,F$21:F116&lt;&gt;"",$A$21:$A116,,,-1)))/7,IF(G117&lt;&gt;"",($A117-(_xlfn.XLOOKUP(TRUE,G$21:G116&lt;&gt;"",$A$21:$A116,,,-1)))/7,"")))</f>
        <v/>
      </c>
      <c r="L117" s="6" t="str">
        <f t="shared" si="23"/>
        <v/>
      </c>
      <c r="M117" s="6" t="str">
        <f>IF(MONTH(A117)&lt;&gt;MONTH(A118),COUNTIF(C$78:F117,"&lt;&gt;")+COUNTIF(H$78:H117,"&lt;&gt;")-SUM(M$78:M116),"")</f>
        <v/>
      </c>
      <c r="N117" s="6" t="str">
        <f>IF(MONTH(A117)&lt;&gt;MONTH(A118),COUNTIF(J$78:J117,"&lt;&gt;")-COUNTBLANK(J$78:J117)-SUM(N$78:N116),"")</f>
        <v/>
      </c>
    </row>
    <row r="118" spans="1:14" x14ac:dyDescent="0.25">
      <c r="A118" s="4">
        <f t="shared" si="24"/>
        <v>46429</v>
      </c>
      <c r="B118" s="1" t="str">
        <f t="shared" si="26"/>
        <v>Thursday</v>
      </c>
      <c r="I118" s="2" t="str">
        <f t="shared" si="21"/>
        <v/>
      </c>
      <c r="J118" s="2" t="str">
        <f t="shared" si="22"/>
        <v/>
      </c>
      <c r="K118" s="6" t="str" cm="1">
        <f t="array" ref="K118">IF(E118&lt;&gt;"",($A118-(_xlfn.XLOOKUP(TRUE,E$21:E117&lt;&gt;"",$A$21:$A117,,,-1)))/7,IF(F118&lt;&gt;"",($A118-(_xlfn.XLOOKUP(TRUE,F$21:F117&lt;&gt;"",$A$21:$A117,,,-1)))/7,IF(G118&lt;&gt;"",($A118-(_xlfn.XLOOKUP(TRUE,G$21:G117&lt;&gt;"",$A$21:$A117,,,-1)))/7,"")))</f>
        <v/>
      </c>
      <c r="L118" s="6" t="str">
        <f t="shared" si="23"/>
        <v/>
      </c>
      <c r="M118" s="6" t="str">
        <f>IF(MONTH(A118)&lt;&gt;MONTH(A119),COUNTIF(C$78:F118,"&lt;&gt;")+COUNTIF(H$78:H118,"&lt;&gt;")-SUM(M$78:M117),"")</f>
        <v/>
      </c>
      <c r="N118" s="6" t="str">
        <f>IF(MONTH(A118)&lt;&gt;MONTH(A119),COUNTIF(J$78:J118,"&lt;&gt;")-COUNTBLANK(J$78:J118)-SUM(N$78:N117),"")</f>
        <v/>
      </c>
    </row>
    <row r="119" spans="1:14" x14ac:dyDescent="0.25">
      <c r="A119" s="4">
        <f t="shared" si="24"/>
        <v>46436</v>
      </c>
      <c r="B119" s="1" t="str">
        <f t="shared" si="26"/>
        <v>Thursday</v>
      </c>
      <c r="H119" s="27" t="s">
        <v>3</v>
      </c>
      <c r="I119" s="2" t="str">
        <f t="shared" si="21"/>
        <v/>
      </c>
      <c r="J119" s="2" t="str">
        <f t="shared" si="22"/>
        <v>Planning &amp; Highways (Planning only)</v>
      </c>
      <c r="K119" s="6" t="str" cm="1">
        <f t="array" ref="K119">IF(E119&lt;&gt;"",($A119-(_xlfn.XLOOKUP(TRUE,E$21:E118&lt;&gt;"",$A$21:$A118,,,-1)))/7,IF(F119&lt;&gt;"",($A119-(_xlfn.XLOOKUP(TRUE,F$21:F118&lt;&gt;"",$A$21:$A118,,,-1)))/7,IF(G119&lt;&gt;"",($A119-(_xlfn.XLOOKUP(TRUE,G$21:G118&lt;&gt;"",$A$21:$A118,,,-1)))/7,"")))</f>
        <v/>
      </c>
      <c r="L119" s="6" t="str">
        <f t="shared" si="23"/>
        <v/>
      </c>
      <c r="M119" s="6" t="str">
        <f>IF(MONTH(A119)&lt;&gt;MONTH(A120),COUNTIF(C$78:F119,"&lt;&gt;")+COUNTIF(H$78:H119,"&lt;&gt;")-SUM(M$78:M118),"")</f>
        <v/>
      </c>
      <c r="N119" s="6" t="str">
        <f>IF(MONTH(A119)&lt;&gt;MONTH(A120),COUNTIF(J$78:J119,"&lt;&gt;")-COUNTBLANK(J$78:J119)-SUM(N$78:N118),"")</f>
        <v/>
      </c>
    </row>
    <row r="120" spans="1:14" x14ac:dyDescent="0.25">
      <c r="A120" s="4">
        <f t="shared" si="24"/>
        <v>46443</v>
      </c>
      <c r="B120" s="1" t="str">
        <f t="shared" si="26"/>
        <v>Thursday</v>
      </c>
      <c r="D120" s="2" t="s">
        <v>1</v>
      </c>
      <c r="I120" s="2" t="str">
        <f t="shared" si="21"/>
        <v/>
      </c>
      <c r="J120" s="2" t="str">
        <f t="shared" si="22"/>
        <v>F&amp;GP</v>
      </c>
      <c r="K120" s="6" t="str" cm="1">
        <f t="array" ref="K120">IF(E120&lt;&gt;"",($A120-(_xlfn.XLOOKUP(TRUE,E$21:E119&lt;&gt;"",$A$21:$A119,,,-1)))/7,IF(F120&lt;&gt;"",($A120-(_xlfn.XLOOKUP(TRUE,F$21:F119&lt;&gt;"",$A$21:$A119,,,-1)))/7,IF(G120&lt;&gt;"",($A120-(_xlfn.XLOOKUP(TRUE,G$21:G119&lt;&gt;"",$A$21:$A119,,,-1)))/7,"")))</f>
        <v/>
      </c>
      <c r="L120" s="6" t="str">
        <f t="shared" si="23"/>
        <v>February</v>
      </c>
      <c r="M120" s="6">
        <f>IF(MONTH(A120)&lt;&gt;MONTH(A121),COUNTIF(C$78:F120,"&lt;&gt;")+COUNTIF(H$78:H120,"&lt;&gt;")-SUM(M$78:M119),"")</f>
        <v>2</v>
      </c>
      <c r="N120" s="6">
        <f>IF(MONTH(A120)&lt;&gt;MONTH(A121),COUNTIF(J$78:J120,"&lt;&gt;")-COUNTBLANK(J$78:J120)-SUM(N$78:N119),"")</f>
        <v>2</v>
      </c>
    </row>
    <row r="121" spans="1:14" x14ac:dyDescent="0.25">
      <c r="A121" s="4">
        <f t="shared" si="24"/>
        <v>46450</v>
      </c>
      <c r="B121" s="1" t="str">
        <f t="shared" si="26"/>
        <v>Thursday</v>
      </c>
      <c r="I121" s="2" t="str">
        <f t="shared" si="21"/>
        <v/>
      </c>
      <c r="J121" s="2" t="str">
        <f t="shared" si="22"/>
        <v/>
      </c>
      <c r="K121" s="6" t="str" cm="1">
        <f t="array" ref="K121">IF(E121&lt;&gt;"",($A121-(_xlfn.XLOOKUP(TRUE,E$21:E120&lt;&gt;"",$A$21:$A120,,,-1)))/7,IF(F121&lt;&gt;"",($A121-(_xlfn.XLOOKUP(TRUE,F$21:F120&lt;&gt;"",$A$21:$A120,,,-1)))/7,IF(G121&lt;&gt;"",($A121-(_xlfn.XLOOKUP(TRUE,G$21:G120&lt;&gt;"",$A$21:$A120,,,-1)))/7,"")))</f>
        <v/>
      </c>
      <c r="L121" s="6" t="str">
        <f t="shared" si="23"/>
        <v/>
      </c>
      <c r="M121" s="6" t="str">
        <f>IF(MONTH(A121)&lt;&gt;MONTH(A122),COUNTIF(C$78:F121,"&lt;&gt;")+COUNTIF(H$78:H121,"&lt;&gt;")-SUM(M$78:M120),"")</f>
        <v/>
      </c>
      <c r="N121" s="6" t="str">
        <f>IF(MONTH(A121)&lt;&gt;MONTH(A122),COUNTIF(J$78:J121,"&lt;&gt;")-COUNTBLANK(J$78:J121)-SUM(N$78:N120),"")</f>
        <v/>
      </c>
    </row>
    <row r="122" spans="1:14" x14ac:dyDescent="0.25">
      <c r="A122" s="4">
        <f t="shared" si="24"/>
        <v>46457</v>
      </c>
      <c r="B122" s="1" t="str">
        <f t="shared" si="26"/>
        <v>Thursday</v>
      </c>
      <c r="C122" s="2" t="s">
        <v>0</v>
      </c>
      <c r="H122" s="27" t="s">
        <v>3</v>
      </c>
      <c r="I122" s="2" t="str">
        <f t="shared" si="21"/>
        <v xml:space="preserve">Planning &amp; Highways (Planning only), followed by </v>
      </c>
      <c r="J122" s="2" t="str">
        <f t="shared" si="22"/>
        <v>Full</v>
      </c>
      <c r="K122" s="6" t="str" cm="1">
        <f t="array" ref="K122">IF(E122&lt;&gt;"",($A122-(_xlfn.XLOOKUP(TRUE,E$21:E121&lt;&gt;"",$A$21:$A121,,,-1)))/7,IF(F122&lt;&gt;"",($A122-(_xlfn.XLOOKUP(TRUE,F$21:F121&lt;&gt;"",$A$21:$A121,,,-1)))/7,IF(G122&lt;&gt;"",($A122-(_xlfn.XLOOKUP(TRUE,G$21:G121&lt;&gt;"",$A$21:$A121,,,-1)))/7,"")))</f>
        <v/>
      </c>
      <c r="L122" s="6" t="str">
        <f t="shared" si="23"/>
        <v/>
      </c>
      <c r="M122" s="6" t="str">
        <f>IF(MONTH(A122)&lt;&gt;MONTH(A123),COUNTIF(C$78:F122,"&lt;&gt;")+COUNTIF(H$78:H122,"&lt;&gt;")-SUM(M$78:M121),"")</f>
        <v/>
      </c>
      <c r="N122" s="6" t="str">
        <f>IF(MONTH(A122)&lt;&gt;MONTH(A123),COUNTIF(J$78:J122,"&lt;&gt;")-COUNTBLANK(J$78:J122)-SUM(N$78:N121),"")</f>
        <v/>
      </c>
    </row>
    <row r="123" spans="1:14" x14ac:dyDescent="0.25">
      <c r="A123" s="4">
        <f t="shared" si="24"/>
        <v>46464</v>
      </c>
      <c r="B123" s="1" t="str">
        <f t="shared" si="26"/>
        <v>Thursday</v>
      </c>
      <c r="I123" s="2" t="str">
        <f t="shared" si="21"/>
        <v/>
      </c>
      <c r="J123" s="2" t="str">
        <f t="shared" si="22"/>
        <v/>
      </c>
      <c r="K123" s="6" t="str" cm="1">
        <f t="array" ref="K123">IF(E123&lt;&gt;"",($A123-(_xlfn.XLOOKUP(TRUE,E$21:E122&lt;&gt;"",$A$21:$A122,,,-1)))/7,IF(F123&lt;&gt;"",($A123-(_xlfn.XLOOKUP(TRUE,F$21:F122&lt;&gt;"",$A$21:$A122,,,-1)))/7,IF(G123&lt;&gt;"",($A123-(_xlfn.XLOOKUP(TRUE,G$21:G122&lt;&gt;"",$A$21:$A122,,,-1)))/7,"")))</f>
        <v/>
      </c>
      <c r="L123" s="6" t="str">
        <f t="shared" si="23"/>
        <v/>
      </c>
      <c r="M123" s="6" t="str">
        <f>IF(MONTH(A123)&lt;&gt;MONTH(A124),COUNTIF(C$78:F123,"&lt;&gt;")+COUNTIF(H$78:H123,"&lt;&gt;")-SUM(M$78:M122),"")</f>
        <v/>
      </c>
      <c r="N123" s="6" t="str">
        <f>IF(MONTH(A123)&lt;&gt;MONTH(A124),COUNTIF(J$78:J123,"&lt;&gt;")-COUNTBLANK(J$78:J123)-SUM(N$78:N122),"")</f>
        <v/>
      </c>
    </row>
    <row r="124" spans="1:14" x14ac:dyDescent="0.25">
      <c r="A124" s="4">
        <f t="shared" si="24"/>
        <v>46471</v>
      </c>
      <c r="B124" s="1" t="str">
        <f t="shared" si="26"/>
        <v>Thursday</v>
      </c>
      <c r="I124" s="2" t="str">
        <f t="shared" si="21"/>
        <v/>
      </c>
      <c r="J124" s="2" t="str">
        <f t="shared" si="22"/>
        <v/>
      </c>
      <c r="K124" s="6" t="str" cm="1">
        <f t="array" ref="K124">IF(E124&lt;&gt;"",($A124-(_xlfn.XLOOKUP(TRUE,E$21:E123&lt;&gt;"",$A$21:$A123,,,-1)))/7,IF(F124&lt;&gt;"",($A124-(_xlfn.XLOOKUP(TRUE,F$21:F123&lt;&gt;"",$A$21:$A123,,,-1)))/7,IF(G124&lt;&gt;"",($A124-(_xlfn.XLOOKUP(TRUE,G$21:G123&lt;&gt;"",$A$21:$A123,,,-1)))/7,"")))</f>
        <v/>
      </c>
      <c r="L124" s="6" t="str">
        <f t="shared" si="23"/>
        <v>March</v>
      </c>
      <c r="M124" s="6">
        <f>IF(MONTH(A124)&lt;&gt;MONTH(A125),COUNTIF(C$78:F124,"&lt;&gt;")+COUNTIF(H$78:H124,"&lt;&gt;")-SUM(M$78:M123),"")</f>
        <v>2</v>
      </c>
      <c r="N124" s="6">
        <f>IF(MONTH(A124)&lt;&gt;MONTH(A125),COUNTIF(J$78:J124,"&lt;&gt;")-COUNTBLANK(J$78:J124)-SUM(N$78:N123),"")</f>
        <v>1</v>
      </c>
    </row>
    <row r="125" spans="1:14" x14ac:dyDescent="0.25">
      <c r="A125" s="4">
        <f t="shared" si="24"/>
        <v>46478</v>
      </c>
      <c r="B125" s="1" t="str">
        <f t="shared" si="26"/>
        <v>Thursday</v>
      </c>
      <c r="G125" s="2" t="s">
        <v>17</v>
      </c>
      <c r="H125" s="27" t="s">
        <v>3</v>
      </c>
      <c r="I125" s="2" t="str">
        <f t="shared" si="21"/>
        <v/>
      </c>
      <c r="J125" s="2" t="str">
        <f t="shared" si="22"/>
        <v>Planning &amp; Highways (Both)</v>
      </c>
      <c r="K125" s="6" cm="1">
        <f t="array" ref="K125">IF(E125&lt;&gt;"",($A125-(_xlfn.XLOOKUP(TRUE,E$21:E124&lt;&gt;"",$A$21:$A124,,,-1)))/7,IF(F125&lt;&gt;"",($A125-(_xlfn.XLOOKUP(TRUE,F$21:F124&lt;&gt;"",$A$21:$A124,,,-1)))/7,IF(G125&lt;&gt;"",($A125-(_xlfn.XLOOKUP(TRUE,G$21:G124&lt;&gt;"",$A$21:$A124,,,-1)))/7,"")))</f>
        <v>16</v>
      </c>
      <c r="L125" s="6" t="str">
        <f t="shared" si="23"/>
        <v/>
      </c>
      <c r="M125" s="6" t="str">
        <f>IF(MONTH(A125)&lt;&gt;MONTH(A126),COUNTIF(C$78:F125,"&lt;&gt;")+COUNTIF(H$78:H125,"&lt;&gt;")-SUM(M$78:M124),"")</f>
        <v/>
      </c>
      <c r="N125" s="6" t="str">
        <f>IF(MONTH(A125)&lt;&gt;MONTH(A126),COUNTIF(J$78:J125,"&lt;&gt;")-COUNTBLANK(J$78:J125)-SUM(N$78:N124),"")</f>
        <v/>
      </c>
    </row>
    <row r="126" spans="1:14" x14ac:dyDescent="0.25">
      <c r="A126" s="4">
        <f t="shared" si="24"/>
        <v>46485</v>
      </c>
      <c r="B126" s="1" t="str">
        <f t="shared" si="26"/>
        <v>Thursday</v>
      </c>
      <c r="I126" s="2" t="str">
        <f t="shared" si="21"/>
        <v/>
      </c>
      <c r="J126" s="2" t="str">
        <f t="shared" si="22"/>
        <v/>
      </c>
      <c r="K126" s="6" t="str" cm="1">
        <f t="array" ref="K126">IF(E126&lt;&gt;"",($A126-(_xlfn.XLOOKUP(TRUE,E$21:E125&lt;&gt;"",$A$21:$A125,,,-1)))/7,IF(F126&lt;&gt;"",($A126-(_xlfn.XLOOKUP(TRUE,F$21:F125&lt;&gt;"",$A$21:$A125,,,-1)))/7,IF(G126&lt;&gt;"",($A126-(_xlfn.XLOOKUP(TRUE,G$21:G125&lt;&gt;"",$A$21:$A125,,,-1)))/7,"")))</f>
        <v/>
      </c>
      <c r="L126" s="6" t="str">
        <f t="shared" si="23"/>
        <v/>
      </c>
      <c r="M126" s="6" t="str">
        <f>IF(MONTH(A126)&lt;&gt;MONTH(A127),COUNTIF(C$78:F126,"&lt;&gt;")+COUNTIF(H$78:H126,"&lt;&gt;")-SUM(M$78:M125),"")</f>
        <v/>
      </c>
      <c r="N126" s="6" t="str">
        <f>IF(MONTH(A126)&lt;&gt;MONTH(A127),COUNTIF(J$78:J126,"&lt;&gt;")-COUNTBLANK(J$78:J126)-SUM(N$78:N125),"")</f>
        <v/>
      </c>
    </row>
    <row r="127" spans="1:14" x14ac:dyDescent="0.25">
      <c r="A127" s="4">
        <f t="shared" si="24"/>
        <v>46492</v>
      </c>
      <c r="B127" s="1" t="str">
        <f t="shared" si="26"/>
        <v>Thursday</v>
      </c>
      <c r="F127" s="2" t="s">
        <v>27</v>
      </c>
      <c r="I127" s="2" t="str">
        <f t="shared" si="21"/>
        <v/>
      </c>
      <c r="J127" s="2" t="str">
        <f t="shared" si="22"/>
        <v>Estate Management</v>
      </c>
      <c r="K127" s="6" cm="1">
        <f t="array" ref="K127">IF(E127&lt;&gt;"",($A127-(_xlfn.XLOOKUP(TRUE,E$21:E126&lt;&gt;"",$A$21:$A126,,,-1)))/7,IF(F127&lt;&gt;"",($A127-(_xlfn.XLOOKUP(TRUE,F$21:F126&lt;&gt;"",$A$21:$A126,,,-1)))/7,IF(G127&lt;&gt;"",($A127-(_xlfn.XLOOKUP(TRUE,G$21:G126&lt;&gt;"",$A$21:$A126,,,-1)))/7,"")))</f>
        <v>12</v>
      </c>
      <c r="L127" s="6" t="str">
        <f t="shared" si="23"/>
        <v/>
      </c>
      <c r="M127" s="6" t="str">
        <f>IF(MONTH(A127)&lt;&gt;MONTH(A128),COUNTIF(C$78:F127,"&lt;&gt;")+COUNTIF(H$78:H127,"&lt;&gt;")-SUM(M$78:M126),"")</f>
        <v/>
      </c>
      <c r="N127" s="6" t="str">
        <f>IF(MONTH(A127)&lt;&gt;MONTH(A128),COUNTIF(J$78:J127,"&lt;&gt;")-COUNTBLANK(J$78:J127)-SUM(N$78:N126),"")</f>
        <v/>
      </c>
    </row>
    <row r="128" spans="1:14" x14ac:dyDescent="0.25">
      <c r="A128" s="4">
        <f t="shared" si="24"/>
        <v>46499</v>
      </c>
      <c r="B128" s="1" t="str">
        <f t="shared" si="26"/>
        <v>Thursday</v>
      </c>
      <c r="E128" s="2" t="s">
        <v>2</v>
      </c>
      <c r="H128" s="27" t="s">
        <v>3</v>
      </c>
      <c r="I128" s="2" t="str">
        <f t="shared" si="21"/>
        <v xml:space="preserve">Planning &amp; Highways (Planning only), followed by </v>
      </c>
      <c r="J128" s="2" t="str">
        <f t="shared" si="22"/>
        <v>Community</v>
      </c>
      <c r="K128" s="6" cm="1">
        <f t="array" ref="K128">IF(E128&lt;&gt;"",($A128-(_xlfn.XLOOKUP(TRUE,E$21:E127&lt;&gt;"",$A$21:$A127,,,-1)))/7,IF(F128&lt;&gt;"",($A128-(_xlfn.XLOOKUP(TRUE,F$21:F127&lt;&gt;"",$A$21:$A127,,,-1)))/7,IF(G128&lt;&gt;"",($A128-(_xlfn.XLOOKUP(TRUE,G$21:G127&lt;&gt;"",$A$21:$A127,,,-1)))/7,"")))</f>
        <v>12</v>
      </c>
      <c r="L128" s="6" t="str">
        <f t="shared" si="23"/>
        <v/>
      </c>
      <c r="M128" s="6" t="str">
        <f>IF(MONTH(A128)&lt;&gt;MONTH(A129),COUNTIF(C$78:F128,"&lt;&gt;")+COUNTIF(H$78:H128,"&lt;&gt;")-SUM(M$78:M127),"")</f>
        <v/>
      </c>
      <c r="N128" s="6" t="str">
        <f>IF(MONTH(A128)&lt;&gt;MONTH(A129),COUNTIF(J$78:J128,"&lt;&gt;")-COUNTBLANK(J$78:J128)-SUM(N$78:N127),"")</f>
        <v/>
      </c>
    </row>
    <row r="129" spans="1:14" x14ac:dyDescent="0.25">
      <c r="A129" s="4">
        <f t="shared" si="24"/>
        <v>46506</v>
      </c>
      <c r="B129" s="1" t="str">
        <f t="shared" si="26"/>
        <v>Thursday</v>
      </c>
      <c r="D129" s="2" t="s">
        <v>1</v>
      </c>
      <c r="I129" s="2" t="str">
        <f t="shared" ref="I129" si="27">IF(OR(G129="Highways",AND(C129="",D129="",F129="",E129="")),"",IF(H129="","",IF(AND(H129="Planning",J129&lt;&gt;""),"Planning &amp; Highways (Planning only), followed by ","")))</f>
        <v/>
      </c>
      <c r="J129" s="2" t="str">
        <f t="shared" ref="J129" si="28">IF(G129&lt;&gt;"","Planning &amp; Highways (Both)",IF(AND(H129&lt;&gt;"",C129="",D129="",F129="",E129=""),"Planning &amp; Highways (Planning only)",C129&amp;D129&amp;F129&amp;E129))</f>
        <v>F&amp;GP</v>
      </c>
      <c r="K129" s="6" t="str" cm="1">
        <f t="array" ref="K129">IF(E129&lt;&gt;"",($A129-(_xlfn.XLOOKUP(TRUE,E$21:E128&lt;&gt;"",$A$21:$A128,,,-1)))/7,IF(F129&lt;&gt;"",($A129-(_xlfn.XLOOKUP(TRUE,F$21:F128&lt;&gt;"",$A$21:$A128,,,-1)))/7,IF(G129&lt;&gt;"",($A129-(_xlfn.XLOOKUP(TRUE,G$21:G128&lt;&gt;"",$A$21:$A128,,,-1)))/7,"")))</f>
        <v/>
      </c>
      <c r="L129" s="6" t="str">
        <f t="shared" si="23"/>
        <v>April</v>
      </c>
      <c r="M129" s="6">
        <f>IF(MONTH(A129)&lt;&gt;MONTH(A130),COUNTIF(C$78:F129,"&lt;&gt;")+COUNTIF(H$78:H129,"&lt;&gt;")-SUM(M$78:M128),"")</f>
        <v>5</v>
      </c>
      <c r="N129" s="6">
        <f>IF(MONTH(A129)&lt;&gt;MONTH(A130),COUNTIF(J$78:J129,"&lt;&gt;")-COUNTBLANK(J$78:J129)-SUM(N$78:N128),"")</f>
        <v>4</v>
      </c>
    </row>
    <row r="130" spans="1:14" x14ac:dyDescent="0.25">
      <c r="A130"/>
      <c r="H130" s="2"/>
      <c r="I130"/>
    </row>
    <row r="131" spans="1:14" x14ac:dyDescent="0.25">
      <c r="A131"/>
      <c r="H131" s="2"/>
      <c r="I131"/>
    </row>
    <row r="132" spans="1:14" x14ac:dyDescent="0.25">
      <c r="A132"/>
      <c r="H132" s="2"/>
      <c r="I132"/>
    </row>
    <row r="133" spans="1:14" x14ac:dyDescent="0.25">
      <c r="A133"/>
      <c r="H133" s="2"/>
      <c r="I133"/>
    </row>
    <row r="134" spans="1:14" x14ac:dyDescent="0.25">
      <c r="A134"/>
      <c r="H134" s="2"/>
      <c r="I134"/>
    </row>
    <row r="135" spans="1:14" x14ac:dyDescent="0.25">
      <c r="A135"/>
      <c r="H135" s="2"/>
      <c r="I135"/>
    </row>
    <row r="136" spans="1:14" x14ac:dyDescent="0.25">
      <c r="A136"/>
      <c r="H136" s="2"/>
      <c r="I136"/>
    </row>
    <row r="137" spans="1:14" x14ac:dyDescent="0.25">
      <c r="A137"/>
      <c r="H137" s="2"/>
      <c r="I137"/>
    </row>
    <row r="138" spans="1:14" x14ac:dyDescent="0.25">
      <c r="A138"/>
      <c r="H138" s="2"/>
      <c r="I138"/>
    </row>
    <row r="139" spans="1:14" x14ac:dyDescent="0.25">
      <c r="A139"/>
      <c r="H139" s="2"/>
      <c r="I139"/>
    </row>
    <row r="140" spans="1:14" x14ac:dyDescent="0.25">
      <c r="A140"/>
      <c r="I140"/>
    </row>
    <row r="141" spans="1:14" x14ac:dyDescent="0.25">
      <c r="A141"/>
      <c r="I141"/>
    </row>
    <row r="142" spans="1:14" x14ac:dyDescent="0.25">
      <c r="A142"/>
      <c r="I142"/>
    </row>
    <row r="143" spans="1:14" x14ac:dyDescent="0.25">
      <c r="A143"/>
      <c r="I143"/>
    </row>
    <row r="144" spans="1:14" x14ac:dyDescent="0.25">
      <c r="A144"/>
    </row>
    <row r="145" spans="1:1" x14ac:dyDescent="0.25">
      <c r="A145"/>
    </row>
    <row r="146" spans="1:1" x14ac:dyDescent="0.25">
      <c r="A146"/>
    </row>
    <row r="147" spans="1:1" x14ac:dyDescent="0.25">
      <c r="A147"/>
    </row>
    <row r="148" spans="1:1" x14ac:dyDescent="0.25">
      <c r="A148"/>
    </row>
    <row r="149" spans="1:1" x14ac:dyDescent="0.25">
      <c r="A149"/>
    </row>
    <row r="150" spans="1:1" x14ac:dyDescent="0.25">
      <c r="A150"/>
    </row>
    <row r="151" spans="1:1" x14ac:dyDescent="0.25">
      <c r="A151"/>
    </row>
    <row r="152" spans="1:1" x14ac:dyDescent="0.25">
      <c r="A152"/>
    </row>
    <row r="153" spans="1:1" x14ac:dyDescent="0.25">
      <c r="A153"/>
    </row>
    <row r="154" spans="1:1" x14ac:dyDescent="0.25">
      <c r="A154"/>
    </row>
    <row r="155" spans="1:1" x14ac:dyDescent="0.25">
      <c r="A155"/>
    </row>
    <row r="156" spans="1:1" x14ac:dyDescent="0.25">
      <c r="A156"/>
    </row>
    <row r="157" spans="1:1" x14ac:dyDescent="0.25">
      <c r="A157"/>
    </row>
    <row r="158" spans="1:1" x14ac:dyDescent="0.25">
      <c r="A158"/>
    </row>
    <row r="159" spans="1:1" x14ac:dyDescent="0.25">
      <c r="A159"/>
    </row>
    <row r="160" spans="1:1" x14ac:dyDescent="0.25">
      <c r="A160"/>
    </row>
    <row r="161" spans="1:1" x14ac:dyDescent="0.25">
      <c r="A161"/>
    </row>
    <row r="162" spans="1:1" x14ac:dyDescent="0.25">
      <c r="A162"/>
    </row>
    <row r="163" spans="1:1" x14ac:dyDescent="0.25">
      <c r="A163"/>
    </row>
    <row r="164" spans="1:1" x14ac:dyDescent="0.25">
      <c r="A164"/>
    </row>
    <row r="165" spans="1:1" x14ac:dyDescent="0.25">
      <c r="A165"/>
    </row>
    <row r="166" spans="1:1" x14ac:dyDescent="0.25">
      <c r="A166"/>
    </row>
    <row r="167" spans="1:1" x14ac:dyDescent="0.25">
      <c r="A167"/>
    </row>
    <row r="168" spans="1:1" x14ac:dyDescent="0.25">
      <c r="A168"/>
    </row>
    <row r="169" spans="1:1" x14ac:dyDescent="0.25">
      <c r="A169"/>
    </row>
    <row r="170" spans="1:1" x14ac:dyDescent="0.25">
      <c r="A170"/>
    </row>
    <row r="171" spans="1:1" x14ac:dyDescent="0.25">
      <c r="A171"/>
    </row>
    <row r="172" spans="1:1" x14ac:dyDescent="0.25">
      <c r="A172"/>
    </row>
    <row r="173" spans="1:1" x14ac:dyDescent="0.25">
      <c r="A173"/>
    </row>
    <row r="174" spans="1:1" x14ac:dyDescent="0.25">
      <c r="A174"/>
    </row>
    <row r="175" spans="1:1" x14ac:dyDescent="0.25">
      <c r="A175"/>
    </row>
    <row r="176" spans="1:1" x14ac:dyDescent="0.25">
      <c r="A176"/>
    </row>
    <row r="177" spans="1:1" x14ac:dyDescent="0.25">
      <c r="A177"/>
    </row>
    <row r="178" spans="1:1" x14ac:dyDescent="0.25">
      <c r="A178"/>
    </row>
    <row r="179" spans="1:1" x14ac:dyDescent="0.25">
      <c r="A179"/>
    </row>
    <row r="180" spans="1:1" x14ac:dyDescent="0.25">
      <c r="A180"/>
    </row>
    <row r="181" spans="1:1" x14ac:dyDescent="0.25">
      <c r="A181"/>
    </row>
    <row r="182" spans="1:1" x14ac:dyDescent="0.25">
      <c r="A182"/>
    </row>
    <row r="183" spans="1:1" x14ac:dyDescent="0.25">
      <c r="A183"/>
    </row>
    <row r="184" spans="1:1" x14ac:dyDescent="0.25">
      <c r="A184"/>
    </row>
    <row r="185" spans="1:1" x14ac:dyDescent="0.25">
      <c r="A185"/>
    </row>
    <row r="186" spans="1:1" x14ac:dyDescent="0.25">
      <c r="A186"/>
    </row>
    <row r="187" spans="1:1" x14ac:dyDescent="0.25">
      <c r="A187"/>
    </row>
  </sheetData>
  <sortState xmlns:xlrd2="http://schemas.microsoft.com/office/spreadsheetml/2017/richdata2" ref="A14:B181">
    <sortCondition ref="B14:B181"/>
    <sortCondition ref="A14:A181"/>
  </sortState>
  <conditionalFormatting sqref="A24:J74">
    <cfRule type="expression" dxfId="5" priority="10">
      <formula>OR($C24&lt;&gt;"",$D24&lt;&gt;"",$E24&lt;&gt;"",$F24&lt;&gt;"",$G24&lt;&gt;"",$H24&lt;&gt;"")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BD016E-8407-421E-92EA-65C7704BBE14}">
  <dimension ref="A2:R183"/>
  <sheetViews>
    <sheetView workbookViewId="0">
      <selection activeCell="Q36" sqref="Q36"/>
    </sheetView>
  </sheetViews>
  <sheetFormatPr defaultRowHeight="15" x14ac:dyDescent="0.25"/>
  <cols>
    <col min="1" max="1" width="11.7109375" style="4" customWidth="1"/>
    <col min="2" max="2" width="11.5703125" customWidth="1"/>
    <col min="3" max="7" width="11.7109375" style="6" customWidth="1"/>
    <col min="8" max="8" width="11.7109375" style="7" customWidth="1"/>
    <col min="9" max="9" width="44.42578125" style="8" customWidth="1"/>
    <col min="10" max="10" width="34.140625" bestFit="1" customWidth="1"/>
    <col min="12" max="12" width="11.140625" style="6" customWidth="1"/>
    <col min="13" max="13" width="9.28515625" style="6" customWidth="1"/>
    <col min="14" max="14" width="6.140625" customWidth="1"/>
  </cols>
  <sheetData>
    <row r="2" spans="1:18" x14ac:dyDescent="0.25">
      <c r="A2" s="4" t="s">
        <v>32</v>
      </c>
      <c r="C2" s="5" t="s">
        <v>0</v>
      </c>
      <c r="D2" s="5" t="s">
        <v>1</v>
      </c>
      <c r="E2" s="5" t="s">
        <v>2</v>
      </c>
      <c r="F2" s="5" t="s">
        <v>33</v>
      </c>
      <c r="G2" s="40" t="s">
        <v>34</v>
      </c>
      <c r="H2" s="40"/>
      <c r="I2" s="34">
        <v>0.78125</v>
      </c>
      <c r="J2" s="3" t="s">
        <v>35</v>
      </c>
      <c r="M2" s="5" t="s">
        <v>10</v>
      </c>
      <c r="N2" s="3"/>
      <c r="P2" s="3" t="s">
        <v>11</v>
      </c>
    </row>
    <row r="3" spans="1:18" x14ac:dyDescent="0.25">
      <c r="G3" s="7" t="s">
        <v>17</v>
      </c>
      <c r="H3" s="7" t="s">
        <v>3</v>
      </c>
    </row>
    <row r="4" spans="1:18" x14ac:dyDescent="0.25">
      <c r="A4" s="9"/>
      <c r="H4" s="6"/>
      <c r="I4" s="6"/>
      <c r="J4" s="6"/>
      <c r="M4" s="6" t="s">
        <v>0</v>
      </c>
      <c r="N4" s="8"/>
      <c r="O4">
        <v>10</v>
      </c>
      <c r="P4">
        <v>10</v>
      </c>
      <c r="Q4" t="s">
        <v>12</v>
      </c>
    </row>
    <row r="5" spans="1:18" x14ac:dyDescent="0.25">
      <c r="A5" s="9" t="s">
        <v>36</v>
      </c>
      <c r="H5" s="6"/>
      <c r="J5" s="2"/>
      <c r="M5" s="6" t="s">
        <v>1</v>
      </c>
      <c r="N5" s="8"/>
      <c r="O5">
        <v>8</v>
      </c>
    </row>
    <row r="6" spans="1:18" x14ac:dyDescent="0.25">
      <c r="A6" s="13">
        <v>45701</v>
      </c>
      <c r="B6" s="14" t="str">
        <f t="shared" ref="B6:B16" si="0">TEXT(A6,"dddd")</f>
        <v>Thursday</v>
      </c>
      <c r="C6" s="15"/>
      <c r="D6" s="15"/>
      <c r="E6" s="15"/>
      <c r="F6" s="15"/>
      <c r="G6" s="15"/>
      <c r="H6" s="18" t="s">
        <v>3</v>
      </c>
      <c r="I6" s="16"/>
      <c r="J6" s="17" t="str">
        <f t="shared" ref="J6:J16" si="1">IF(G6&lt;&gt;"","Planning &amp; Highways",IF(AND(H6&lt;&gt;"",C6="",D6="",F6="",E6=""),"Planning",C6&amp;D6&amp;F6&amp;E6))</f>
        <v>Planning</v>
      </c>
      <c r="M6" s="6" t="s">
        <v>14</v>
      </c>
      <c r="N6" s="8"/>
      <c r="O6">
        <v>3</v>
      </c>
    </row>
    <row r="7" spans="1:18" x14ac:dyDescent="0.25">
      <c r="A7" s="13">
        <v>45708</v>
      </c>
      <c r="B7" s="14" t="str">
        <f t="shared" si="0"/>
        <v>Thursday</v>
      </c>
      <c r="C7" s="15"/>
      <c r="D7" s="15"/>
      <c r="E7" s="15"/>
      <c r="F7" s="15"/>
      <c r="G7" s="15"/>
      <c r="H7" s="15"/>
      <c r="I7" s="16"/>
      <c r="J7" s="17" t="str">
        <f t="shared" si="1"/>
        <v/>
      </c>
      <c r="M7" s="6" t="s">
        <v>15</v>
      </c>
      <c r="N7" s="8"/>
      <c r="O7">
        <v>3</v>
      </c>
    </row>
    <row r="8" spans="1:18" x14ac:dyDescent="0.25">
      <c r="A8" s="13">
        <v>45715</v>
      </c>
      <c r="B8" s="14" t="str">
        <f t="shared" si="0"/>
        <v>Thursday</v>
      </c>
      <c r="C8" s="15"/>
      <c r="D8" s="15"/>
      <c r="E8" s="15"/>
      <c r="F8" s="15"/>
      <c r="G8" s="15"/>
      <c r="H8" s="18" t="s">
        <v>3</v>
      </c>
      <c r="I8" s="16"/>
      <c r="J8" s="17" t="str">
        <f t="shared" si="1"/>
        <v>Planning</v>
      </c>
      <c r="M8" s="6" t="s">
        <v>3</v>
      </c>
      <c r="N8" s="8"/>
      <c r="O8">
        <v>23</v>
      </c>
    </row>
    <row r="9" spans="1:18" x14ac:dyDescent="0.25">
      <c r="A9" s="13">
        <v>45722</v>
      </c>
      <c r="B9" s="14" t="str">
        <f t="shared" si="0"/>
        <v>Thursday</v>
      </c>
      <c r="C9" s="15"/>
      <c r="D9" s="15" t="s">
        <v>1</v>
      </c>
      <c r="E9" s="15"/>
      <c r="F9" s="15"/>
      <c r="G9" s="15"/>
      <c r="H9" s="15"/>
      <c r="I9" s="16"/>
      <c r="J9" s="17" t="str">
        <f t="shared" si="1"/>
        <v>F&amp;GP</v>
      </c>
      <c r="O9">
        <f>SUM(O4:O8)</f>
        <v>47</v>
      </c>
      <c r="P9">
        <f>SUM(P4:P8)</f>
        <v>10</v>
      </c>
      <c r="Q9">
        <f>O9-P9</f>
        <v>37</v>
      </c>
      <c r="R9" t="s">
        <v>9</v>
      </c>
    </row>
    <row r="10" spans="1:18" x14ac:dyDescent="0.25">
      <c r="A10" s="13">
        <v>45729</v>
      </c>
      <c r="B10" s="14" t="str">
        <f t="shared" si="0"/>
        <v>Thursday</v>
      </c>
      <c r="C10" s="15" t="s">
        <v>0</v>
      </c>
      <c r="D10" s="15" t="s">
        <v>4</v>
      </c>
      <c r="E10" s="15" t="s">
        <v>4</v>
      </c>
      <c r="F10" s="15" t="s">
        <v>4</v>
      </c>
      <c r="G10" s="15"/>
      <c r="H10" s="18" t="s">
        <v>3</v>
      </c>
      <c r="I10" s="16"/>
      <c r="J10" s="17" t="str">
        <f t="shared" si="1"/>
        <v>Full</v>
      </c>
    </row>
    <row r="11" spans="1:18" x14ac:dyDescent="0.25">
      <c r="A11" s="13">
        <v>45736</v>
      </c>
      <c r="B11" s="14" t="str">
        <f t="shared" si="0"/>
        <v>Thursday</v>
      </c>
      <c r="C11" s="15"/>
      <c r="D11" s="15"/>
      <c r="E11" s="15"/>
      <c r="F11" s="15"/>
      <c r="G11" s="15"/>
      <c r="H11" s="15"/>
      <c r="I11" s="16"/>
      <c r="J11" s="17" t="str">
        <f t="shared" si="1"/>
        <v/>
      </c>
      <c r="M11" s="5" t="s">
        <v>13</v>
      </c>
      <c r="N11" s="3"/>
    </row>
    <row r="12" spans="1:18" x14ac:dyDescent="0.25">
      <c r="A12" s="13">
        <v>45743</v>
      </c>
      <c r="B12" s="14" t="str">
        <f t="shared" si="0"/>
        <v>Thursday</v>
      </c>
      <c r="C12" s="15"/>
      <c r="D12" s="15"/>
      <c r="E12" s="15"/>
      <c r="F12" s="15"/>
      <c r="G12" s="15"/>
      <c r="H12" s="18" t="s">
        <v>3</v>
      </c>
      <c r="I12" s="16"/>
      <c r="J12" s="17" t="str">
        <f t="shared" si="1"/>
        <v>Planning</v>
      </c>
    </row>
    <row r="13" spans="1:18" x14ac:dyDescent="0.25">
      <c r="A13" s="13">
        <v>45750</v>
      </c>
      <c r="B13" s="14" t="str">
        <f t="shared" si="0"/>
        <v>Thursday</v>
      </c>
      <c r="C13" s="15"/>
      <c r="D13" s="15" t="s">
        <v>1</v>
      </c>
      <c r="E13" s="15"/>
      <c r="F13" s="15"/>
      <c r="G13" s="15"/>
      <c r="H13" s="15"/>
      <c r="I13" s="16"/>
      <c r="J13" s="17" t="str">
        <f t="shared" si="1"/>
        <v>F&amp;GP</v>
      </c>
      <c r="N13" s="8" t="s">
        <v>19</v>
      </c>
      <c r="O13">
        <f>C23</f>
        <v>6</v>
      </c>
      <c r="P13">
        <f>COUNTIFS($I$25:$I$76,"Planning &amp; Highways (Planning only), followed by ",$J$25:$J$76,"Full")+COUNTIFS($I$25:$I$76,"Planning &amp; Highways (Planning only), followed by ",$J$25:$J$76,"Full (Annual)")+COUNTIFS($I$25:$I$76,"Planning &amp; Highways (Planning only), followed by ",$J$25:$J$76,"Full (Approval of Accounts)")</f>
        <v>2</v>
      </c>
      <c r="Q13" t="str">
        <f>"  (Planning &amp; Highways followed by "&amp;N13&amp;")"</f>
        <v xml:space="preserve">  (Planning &amp; Highways followed by Full or Annual)</v>
      </c>
    </row>
    <row r="14" spans="1:18" x14ac:dyDescent="0.25">
      <c r="A14" s="13">
        <v>45757</v>
      </c>
      <c r="B14" s="14" t="str">
        <f t="shared" si="0"/>
        <v>Thursday</v>
      </c>
      <c r="C14" s="15" t="s">
        <v>0</v>
      </c>
      <c r="D14" s="15"/>
      <c r="E14" s="15"/>
      <c r="F14" s="15"/>
      <c r="G14" s="15"/>
      <c r="H14" s="15" t="s">
        <v>3</v>
      </c>
      <c r="I14" s="16"/>
      <c r="J14" s="17" t="str">
        <f t="shared" si="1"/>
        <v>Full</v>
      </c>
      <c r="N14" s="8" t="s">
        <v>1</v>
      </c>
      <c r="O14">
        <f>D23</f>
        <v>7</v>
      </c>
      <c r="P14">
        <f>COUNTIFS($I$25:$I$76,"Planning &amp; Highways (Planning only), followed by ",$J$25:$J$76,N14)</f>
        <v>4</v>
      </c>
      <c r="Q14" t="str">
        <f>"  (Planning &amp; Highways followed by "&amp;N14&amp;")"</f>
        <v xml:space="preserve">  (Planning &amp; Highways followed by F&amp;GP)</v>
      </c>
    </row>
    <row r="15" spans="1:18" x14ac:dyDescent="0.25">
      <c r="A15" s="13">
        <v>45399</v>
      </c>
      <c r="B15" s="14" t="str">
        <f t="shared" si="0"/>
        <v>Wednesday</v>
      </c>
      <c r="C15" s="15"/>
      <c r="D15" s="15"/>
      <c r="E15" s="15"/>
      <c r="F15" s="15"/>
      <c r="G15" s="15"/>
      <c r="H15" s="15"/>
      <c r="I15" s="16"/>
      <c r="J15" s="17" t="str">
        <f t="shared" si="1"/>
        <v/>
      </c>
      <c r="N15" s="8" t="s">
        <v>2</v>
      </c>
      <c r="O15">
        <f>E23</f>
        <v>4</v>
      </c>
      <c r="P15">
        <f>COUNTIFS($I$25:$I$76,"Planning &amp; Highways (Planning only), followed by ",$J$25:$J$76,N15)</f>
        <v>1</v>
      </c>
      <c r="Q15" t="str">
        <f>"  (Planning &amp; Highways followed by "&amp;N15&amp;")"</f>
        <v xml:space="preserve">  (Planning &amp; Highways followed by Community)</v>
      </c>
    </row>
    <row r="16" spans="1:18" x14ac:dyDescent="0.25">
      <c r="A16" s="13">
        <v>45771</v>
      </c>
      <c r="B16" s="14" t="str">
        <f t="shared" si="0"/>
        <v>Thursday</v>
      </c>
      <c r="C16" s="15"/>
      <c r="D16" s="15"/>
      <c r="E16" s="15"/>
      <c r="F16" s="15"/>
      <c r="G16" s="15"/>
      <c r="H16" s="15" t="s">
        <v>3</v>
      </c>
      <c r="I16" s="16"/>
      <c r="J16" s="17" t="str">
        <f t="shared" si="1"/>
        <v>Planning</v>
      </c>
      <c r="N16" s="8" t="s">
        <v>33</v>
      </c>
      <c r="O16">
        <f>F23</f>
        <v>4</v>
      </c>
      <c r="P16">
        <f>COUNTIFS($I$25:$I$76,"Planning &amp; Highways (Planning only), followed by ",$J$25:$J$76,N16)</f>
        <v>2</v>
      </c>
      <c r="Q16" t="str">
        <f>"  (Planning &amp; Highways followed by "&amp;N16&amp;")"</f>
        <v xml:space="preserve">  (Planning &amp; Highways followed by Facilities)</v>
      </c>
    </row>
    <row r="17" spans="1:18" x14ac:dyDescent="0.25">
      <c r="A17" s="13">
        <f>A18-7</f>
        <v>45778</v>
      </c>
      <c r="B17" s="14" t="str">
        <f>TEXT(A17,"dddd")</f>
        <v>Thursday</v>
      </c>
      <c r="C17" s="15"/>
      <c r="D17" s="15" t="s">
        <v>1</v>
      </c>
      <c r="E17" s="15" t="s">
        <v>4</v>
      </c>
      <c r="F17" s="15"/>
      <c r="G17" s="15"/>
      <c r="H17" s="18"/>
      <c r="I17" s="16" t="str">
        <f>IF(OR(G17="Highways",AND(C17="",D17="",F17="",E17="")),"",IF(H17="","",IF(AND(H17="Planning",J17&lt;&gt;""),"Planning, followed by ","")))</f>
        <v/>
      </c>
      <c r="J17" s="17" t="str">
        <f>IF(G17&lt;&gt;"","Planning &amp; Highways",IF(AND(H17&lt;&gt;"",C17="",D17="",F17="",E17=""),"Planning",C17&amp;D17&amp;F17&amp;E17))</f>
        <v>F&amp;GP</v>
      </c>
      <c r="N17" s="8" t="s">
        <v>20</v>
      </c>
      <c r="O17">
        <f>G23</f>
        <v>4</v>
      </c>
    </row>
    <row r="18" spans="1:18" x14ac:dyDescent="0.25">
      <c r="A18" s="13">
        <v>45785</v>
      </c>
      <c r="B18" s="14" t="str">
        <f>TEXT(A18,"dddd")</f>
        <v>Thursday</v>
      </c>
      <c r="C18" s="15" t="s">
        <v>0</v>
      </c>
      <c r="D18" s="15" t="s">
        <v>4</v>
      </c>
      <c r="E18" s="15" t="s">
        <v>4</v>
      </c>
      <c r="F18" s="15" t="s">
        <v>4</v>
      </c>
      <c r="G18" s="15"/>
      <c r="H18" s="18" t="s">
        <v>3</v>
      </c>
      <c r="I18" s="16" t="str">
        <f t="shared" ref="I18" si="2">IF(OR(G18="Highways",AND(C18="",D18="",F18="",E18="")),"",IF(H18="","",IF(AND(H18="Planning",J18&lt;&gt;""),"Planning, followed by ","")))</f>
        <v xml:space="preserve">Planning, followed by </v>
      </c>
      <c r="J18" s="17" t="str">
        <f t="shared" ref="J18" si="3">IF(G18&lt;&gt;"","Planning &amp; Highways",IF(AND(H18&lt;&gt;"",C18="",D18="",F18="",E18=""),"Planning",C18&amp;D18&amp;F18&amp;E18))</f>
        <v>Full</v>
      </c>
      <c r="N18" s="8" t="s">
        <v>18</v>
      </c>
      <c r="O18">
        <f>H23-G23</f>
        <v>13</v>
      </c>
    </row>
    <row r="19" spans="1:18" x14ac:dyDescent="0.25">
      <c r="B19" s="1"/>
      <c r="O19">
        <f>SUM(O13:O18)</f>
        <v>38</v>
      </c>
      <c r="P19">
        <f>SUM(P13:P18)</f>
        <v>9</v>
      </c>
      <c r="Q19">
        <f>O19-P19</f>
        <v>29</v>
      </c>
      <c r="R19" t="s">
        <v>9</v>
      </c>
    </row>
    <row r="20" spans="1:18" x14ac:dyDescent="0.25">
      <c r="A20" s="9" t="s">
        <v>8</v>
      </c>
      <c r="B20" s="1"/>
    </row>
    <row r="21" spans="1:18" x14ac:dyDescent="0.25">
      <c r="A21" s="9" t="s">
        <v>21</v>
      </c>
      <c r="B21" s="1"/>
      <c r="I21" s="35"/>
    </row>
    <row r="22" spans="1:18" ht="15.75" thickBot="1" x14ac:dyDescent="0.3">
      <c r="B22" s="1"/>
    </row>
    <row r="23" spans="1:18" ht="15.75" thickBot="1" x14ac:dyDescent="0.3">
      <c r="A23" s="10" t="s">
        <v>5</v>
      </c>
      <c r="B23" s="11"/>
      <c r="C23" s="12">
        <f>COUNTIF(C24:C77,C2)+COUNTIF(C24:C77,"Full (Annual)")+COUNTIF(C24:C77,"Full (Approval of Accounts)")</f>
        <v>6</v>
      </c>
      <c r="D23" s="12">
        <f>COUNTIF(D24:D77,D2)</f>
        <v>7</v>
      </c>
      <c r="E23" s="12">
        <f>COUNTIF(E24:E77,E2)</f>
        <v>4</v>
      </c>
      <c r="F23" s="12">
        <f>COUNTIF(F24:F77,F2)</f>
        <v>4</v>
      </c>
      <c r="G23" s="12">
        <f>COUNTIF(G24:G77,G3)</f>
        <v>4</v>
      </c>
      <c r="H23" s="12">
        <f>COUNTIF(H24:H77,H3)</f>
        <v>17</v>
      </c>
      <c r="I23" s="20">
        <f>COUNTIF(I24:I77,"Planning &amp; Highways*")</f>
        <v>9</v>
      </c>
      <c r="J23" s="20">
        <f>51-COUNTBLANK(J25:J76)</f>
        <v>29</v>
      </c>
    </row>
    <row r="24" spans="1:18" ht="15.75" thickBot="1" x14ac:dyDescent="0.3">
      <c r="B24" s="1"/>
      <c r="I24" s="21"/>
      <c r="J24" s="22"/>
      <c r="K24" s="23" t="s">
        <v>37</v>
      </c>
      <c r="L24" s="5" t="s">
        <v>25</v>
      </c>
      <c r="M24" s="5" t="s">
        <v>23</v>
      </c>
      <c r="N24" s="29" t="s">
        <v>24</v>
      </c>
    </row>
    <row r="25" spans="1:18" x14ac:dyDescent="0.25">
      <c r="A25" s="4">
        <v>45785</v>
      </c>
      <c r="B25" s="1" t="str">
        <f>TEXT(A25,"dddd")</f>
        <v>Thursday</v>
      </c>
      <c r="C25" s="26" t="s">
        <v>6</v>
      </c>
      <c r="D25" s="2"/>
      <c r="E25" s="2"/>
      <c r="F25" s="2"/>
      <c r="G25" s="2"/>
      <c r="H25" s="27"/>
      <c r="I25" s="2" t="str">
        <f>IF(OR(G25="Highways",AND(C25="",D25="",F25="",E25="")),"",IF(H25="","",IF(AND(H25="Planning",J25&lt;&gt;""),"Planning &amp; Highways (Planning only), followed by ","")))</f>
        <v/>
      </c>
      <c r="J25" s="2" t="str">
        <f>IF(G25&lt;&gt;"","Planning &amp; Highways (both)",IF(AND(H25&lt;&gt;"",C25="",D25="",F25="",E25=""),"Planning &amp; Highways (Planning only)",C25&amp;D25&amp;F25&amp;E25))</f>
        <v>(VE80)</v>
      </c>
      <c r="K25" s="24"/>
      <c r="L25" s="5" t="s">
        <v>26</v>
      </c>
      <c r="M25" s="6">
        <f>SUM(M26:M76)</f>
        <v>38</v>
      </c>
      <c r="N25" s="6">
        <f>SUM(N26:N76)</f>
        <v>29</v>
      </c>
    </row>
    <row r="26" spans="1:18" x14ac:dyDescent="0.25">
      <c r="A26" s="4">
        <f>A18+7</f>
        <v>45792</v>
      </c>
      <c r="B26" s="1" t="str">
        <f>TEXT(A26,"dddd")</f>
        <v>Thursday</v>
      </c>
      <c r="C26" s="2" t="s">
        <v>16</v>
      </c>
      <c r="D26" s="2"/>
      <c r="E26" s="2"/>
      <c r="F26" s="2"/>
      <c r="G26" s="2"/>
      <c r="H26" s="27" t="s">
        <v>3</v>
      </c>
      <c r="I26" s="2" t="str">
        <f>IF(OR(G26="Highways",AND(C26="",D26="",F26="",E26="")),"",IF(H26="","",IF(AND(H26="Planning",J26&lt;&gt;""),"Planning &amp; Highways (Planning only), followed by ","")))</f>
        <v xml:space="preserve">Planning &amp; Highways (Planning only), followed by </v>
      </c>
      <c r="J26" s="2" t="str">
        <f>IF(G26&lt;&gt;"","Planning &amp; Highways (Both)",IF(AND(H26&lt;&gt;"",C26="",D26="",F26="",E26=""),"Planning &amp; Highways (Planning only)",C26&amp;D26&amp;F26&amp;E26))</f>
        <v>Full (Annual)</v>
      </c>
      <c r="K26" s="24"/>
      <c r="L26" s="6" t="str">
        <f t="shared" ref="L26:L76" si="4">IF(MONTH(A26)&lt;&gt;MONTH(A27),TEXT(A26,"mmmm"),"")</f>
        <v/>
      </c>
      <c r="M26" s="6" t="str">
        <f>IF(MONTH(A26)&lt;&gt;MONTH(A27),COUNTIF(C$26:F26,"&lt;&gt;")+COUNTIF(H$26:H26,"&lt;&gt;")-SUM(M25:M$26),"")</f>
        <v/>
      </c>
      <c r="N26" s="6" t="str">
        <f>IF(MONTH(A26)&lt;&gt;MONTH(A27),COUNTIF(J$26:J26,"&lt;&gt;")-COUNTBLANK(J$26:J26)-SUM(N25:N$26),"")</f>
        <v/>
      </c>
    </row>
    <row r="27" spans="1:18" x14ac:dyDescent="0.25">
      <c r="A27" s="4">
        <f t="shared" ref="A27:A76" si="5">A26+7</f>
        <v>45799</v>
      </c>
      <c r="B27" s="1" t="str">
        <f t="shared" ref="B27:B76" si="6">TEXT(A27,"dddd")</f>
        <v>Thursday</v>
      </c>
      <c r="C27" s="2"/>
      <c r="D27" s="2"/>
      <c r="E27" s="2"/>
      <c r="F27" s="2"/>
      <c r="G27" s="2"/>
      <c r="H27" s="27"/>
      <c r="I27" s="2" t="str">
        <f t="shared" ref="I27:I76" si="7">IF(OR(G27="Highways",AND(C27="",D27="",F27="",E27="")),"",IF(H27="","",IF(AND(H27="Planning",J27&lt;&gt;""),"Planning &amp; Highways (Planning only), followed by ","")))</f>
        <v/>
      </c>
      <c r="J27" s="2" t="str">
        <f t="shared" ref="J27:J76" si="8">IF(G27&lt;&gt;"","Planning &amp; Highways (Both)",IF(AND(H27&lt;&gt;"",C27="",D27="",F27="",E27=""),"Planning &amp; Highways (Planning only)",C27&amp;D27&amp;F27&amp;E27))</f>
        <v/>
      </c>
      <c r="K27" s="24"/>
      <c r="L27" s="6" t="str">
        <f t="shared" si="4"/>
        <v/>
      </c>
      <c r="M27" s="6" t="str">
        <f>IF(MONTH(A27)&lt;&gt;MONTH(A28),COUNTIF(C$26:F27,"&lt;&gt;")+COUNTIF(H$26:H27,"&lt;&gt;")-SUM(M26:M$26),"")</f>
        <v/>
      </c>
      <c r="N27" s="6" t="str">
        <f>IF(MONTH(A27)&lt;&gt;MONTH(A28),COUNTIF(J$26:J27,"&lt;&gt;")-COUNTBLANK(J$26:J27)-SUM(N26:N$26),"")</f>
        <v/>
      </c>
    </row>
    <row r="28" spans="1:18" x14ac:dyDescent="0.25">
      <c r="A28" s="4">
        <f t="shared" si="5"/>
        <v>45806</v>
      </c>
      <c r="B28" s="1" t="str">
        <f t="shared" si="6"/>
        <v>Thursday</v>
      </c>
      <c r="C28" s="2"/>
      <c r="D28" s="2"/>
      <c r="E28" s="2"/>
      <c r="F28" s="2" t="s">
        <v>33</v>
      </c>
      <c r="G28" s="2"/>
      <c r="H28" s="27"/>
      <c r="I28" s="2" t="str">
        <f t="shared" si="7"/>
        <v/>
      </c>
      <c r="J28" s="2" t="str">
        <f t="shared" si="8"/>
        <v>Facilities</v>
      </c>
      <c r="K28" s="24"/>
      <c r="L28" s="6" t="str">
        <f t="shared" si="4"/>
        <v>May</v>
      </c>
      <c r="M28" s="6">
        <f>IF(MONTH(A28)&lt;&gt;MONTH(A29),COUNTIF(C$26:F28,"&lt;&gt;")+COUNTIF(H$26:H28,"&lt;&gt;")-SUM(M$26:M27),"")</f>
        <v>3</v>
      </c>
      <c r="N28" s="6">
        <f>IF(MONTH(A28)&lt;&gt;MONTH(A29),COUNTIF(J$26:J28,"&lt;&gt;")-COUNTBLANK(J$26:J28)-SUM(N$26:N27),"")</f>
        <v>2</v>
      </c>
    </row>
    <row r="29" spans="1:18" x14ac:dyDescent="0.25">
      <c r="A29" s="4">
        <f t="shared" si="5"/>
        <v>45813</v>
      </c>
      <c r="B29" s="1" t="str">
        <f t="shared" si="6"/>
        <v>Thursday</v>
      </c>
      <c r="C29" s="2"/>
      <c r="D29" s="2" t="s">
        <v>1</v>
      </c>
      <c r="E29" s="2"/>
      <c r="F29" s="2"/>
      <c r="G29" s="2"/>
      <c r="H29" s="27" t="s">
        <v>3</v>
      </c>
      <c r="I29" s="2" t="str">
        <f t="shared" si="7"/>
        <v xml:space="preserve">Planning &amp; Highways (Planning only), followed by </v>
      </c>
      <c r="J29" s="2" t="str">
        <f t="shared" si="8"/>
        <v>F&amp;GP</v>
      </c>
      <c r="K29" s="24"/>
      <c r="L29" s="6" t="str">
        <f t="shared" si="4"/>
        <v/>
      </c>
      <c r="M29" s="6" t="str">
        <f>IF(MONTH(A29)&lt;&gt;MONTH(A30),COUNTIF(C$26:F29,"&lt;&gt;")+COUNTIF(H$26:H29,"&lt;&gt;")-SUM(M$26:M28),"")</f>
        <v/>
      </c>
      <c r="N29" s="6" t="str">
        <f>IF(MONTH(A29)&lt;&gt;MONTH(A30),COUNTIF(J$26:J29,"&lt;&gt;")-COUNTBLANK(J$26:J29)-SUM(N$26:N28),"")</f>
        <v/>
      </c>
    </row>
    <row r="30" spans="1:18" x14ac:dyDescent="0.25">
      <c r="A30" s="4">
        <f t="shared" si="5"/>
        <v>45820</v>
      </c>
      <c r="B30" s="1" t="str">
        <f t="shared" si="6"/>
        <v>Thursday</v>
      </c>
      <c r="C30" s="2"/>
      <c r="D30" s="2"/>
      <c r="E30" s="2"/>
      <c r="F30" s="2"/>
      <c r="G30" s="2"/>
      <c r="H30" s="27"/>
      <c r="I30" s="2" t="str">
        <f t="shared" si="7"/>
        <v/>
      </c>
      <c r="J30" s="2" t="str">
        <f t="shared" si="8"/>
        <v/>
      </c>
      <c r="K30" s="24"/>
      <c r="L30" s="6" t="str">
        <f t="shared" si="4"/>
        <v/>
      </c>
      <c r="M30" s="6" t="str">
        <f>IF(MONTH(A30)&lt;&gt;MONTH(A31),COUNTIF(C$26:F30,"&lt;&gt;")+COUNTIF(H$26:H30,"&lt;&gt;")-SUM(M$26:M29),"")</f>
        <v/>
      </c>
      <c r="N30" s="6" t="str">
        <f>IF(MONTH(A30)&lt;&gt;MONTH(A31),COUNTIF(J$26:J30,"&lt;&gt;")-COUNTBLANK(J$26:J30)-SUM(N$26:N29),"")</f>
        <v/>
      </c>
    </row>
    <row r="31" spans="1:18" x14ac:dyDescent="0.25">
      <c r="A31" s="4">
        <f t="shared" si="5"/>
        <v>45827</v>
      </c>
      <c r="B31" s="1" t="str">
        <f t="shared" si="6"/>
        <v>Thursday</v>
      </c>
      <c r="C31" s="2" t="s">
        <v>22</v>
      </c>
      <c r="D31" s="2"/>
      <c r="E31" s="2"/>
      <c r="F31" s="2"/>
      <c r="G31" s="2"/>
      <c r="H31" s="27"/>
      <c r="I31" s="2" t="str">
        <f t="shared" si="7"/>
        <v/>
      </c>
      <c r="J31" s="2" t="str">
        <f t="shared" si="8"/>
        <v>Full (Approval of Accounts)</v>
      </c>
      <c r="K31" s="24"/>
      <c r="L31" s="6" t="str">
        <f t="shared" si="4"/>
        <v/>
      </c>
      <c r="M31" s="6" t="str">
        <f>IF(MONTH(A31)&lt;&gt;MONTH(A32),COUNTIF(C$26:F31,"&lt;&gt;")+COUNTIF(H$26:H31,"&lt;&gt;")-SUM(M$26:M30),"")</f>
        <v/>
      </c>
      <c r="N31" s="6" t="str">
        <f>IF(MONTH(A31)&lt;&gt;MONTH(A32),COUNTIF(J$26:J31,"&lt;&gt;")-COUNTBLANK(J$26:J31)-SUM(N$26:N30),"")</f>
        <v/>
      </c>
    </row>
    <row r="32" spans="1:18" x14ac:dyDescent="0.25">
      <c r="A32" s="4">
        <f t="shared" si="5"/>
        <v>45834</v>
      </c>
      <c r="B32" s="1" t="str">
        <f t="shared" si="6"/>
        <v>Thursday</v>
      </c>
      <c r="C32" s="2"/>
      <c r="D32" s="2"/>
      <c r="E32" s="2"/>
      <c r="F32" s="2"/>
      <c r="G32" s="2" t="s">
        <v>17</v>
      </c>
      <c r="H32" s="27" t="s">
        <v>3</v>
      </c>
      <c r="I32" s="2" t="str">
        <f t="shared" si="7"/>
        <v/>
      </c>
      <c r="J32" s="2" t="str">
        <f t="shared" si="8"/>
        <v>Planning &amp; Highways (Both)</v>
      </c>
      <c r="K32" s="24"/>
      <c r="L32" s="6" t="str">
        <f t="shared" si="4"/>
        <v>June</v>
      </c>
      <c r="M32" s="6">
        <f>IF(MONTH(A32)&lt;&gt;MONTH(A33),COUNTIF(C$26:F32,"&lt;&gt;")+COUNTIF(H$26:H32,"&lt;&gt;")-SUM(M$26:M31),"")</f>
        <v>4</v>
      </c>
      <c r="N32" s="6">
        <f>IF(MONTH(A32)&lt;&gt;MONTH(A33),COUNTIF(J$26:J32,"&lt;&gt;")-COUNTBLANK(J$26:J32)-SUM(N$26:N31),"")</f>
        <v>3</v>
      </c>
    </row>
    <row r="33" spans="1:14" x14ac:dyDescent="0.25">
      <c r="A33" s="4">
        <f t="shared" si="5"/>
        <v>45841</v>
      </c>
      <c r="B33" s="1" t="str">
        <f t="shared" si="6"/>
        <v>Thursday</v>
      </c>
      <c r="C33" s="2"/>
      <c r="D33" s="2"/>
      <c r="E33" s="2" t="s">
        <v>2</v>
      </c>
      <c r="F33" s="2"/>
      <c r="G33" s="2"/>
      <c r="H33" s="27"/>
      <c r="I33" s="2" t="str">
        <f t="shared" si="7"/>
        <v/>
      </c>
      <c r="J33" s="2" t="str">
        <f t="shared" si="8"/>
        <v>Community</v>
      </c>
      <c r="K33" s="24"/>
      <c r="L33" s="6" t="str">
        <f t="shared" si="4"/>
        <v/>
      </c>
      <c r="M33" s="6" t="str">
        <f>IF(MONTH(A33)&lt;&gt;MONTH(A34),COUNTIF(C$26:F33,"&lt;&gt;")+COUNTIF(H$26:H33,"&lt;&gt;")-SUM(M$26:M32),"")</f>
        <v/>
      </c>
      <c r="N33" s="6" t="str">
        <f>IF(MONTH(A33)&lt;&gt;MONTH(A34),COUNTIF(J$26:J33,"&lt;&gt;")-COUNTBLANK(J$26:J33)-SUM(N$26:N32),"")</f>
        <v/>
      </c>
    </row>
    <row r="34" spans="1:14" x14ac:dyDescent="0.25">
      <c r="A34" s="4">
        <f t="shared" si="5"/>
        <v>45848</v>
      </c>
      <c r="B34" s="1" t="str">
        <f t="shared" si="6"/>
        <v>Thursday</v>
      </c>
      <c r="C34" s="2"/>
      <c r="D34" s="2"/>
      <c r="E34" s="2"/>
      <c r="F34" s="2"/>
      <c r="G34" s="2"/>
      <c r="H34" s="27"/>
      <c r="I34" s="2" t="str">
        <f t="shared" si="7"/>
        <v/>
      </c>
      <c r="J34" s="2" t="str">
        <f t="shared" si="8"/>
        <v/>
      </c>
      <c r="K34" s="24"/>
      <c r="L34" s="6" t="str">
        <f t="shared" si="4"/>
        <v/>
      </c>
      <c r="M34" s="6" t="str">
        <f>IF(MONTH(A34)&lt;&gt;MONTH(A35),COUNTIF(C$26:F34,"&lt;&gt;")+COUNTIF(H$26:H34,"&lt;&gt;")-SUM(M$26:M33),"")</f>
        <v/>
      </c>
      <c r="N34" s="6" t="str">
        <f>IF(MONTH(A34)&lt;&gt;MONTH(A35),COUNTIF(J$26:J34,"&lt;&gt;")-COUNTBLANK(J$26:J34)-SUM(N$26:N33),"")</f>
        <v/>
      </c>
    </row>
    <row r="35" spans="1:14" x14ac:dyDescent="0.25">
      <c r="A35" s="4">
        <f t="shared" si="5"/>
        <v>45855</v>
      </c>
      <c r="B35" s="1" t="str">
        <f t="shared" si="6"/>
        <v>Thursday</v>
      </c>
      <c r="C35" s="2"/>
      <c r="D35" s="2"/>
      <c r="E35" s="2"/>
      <c r="F35" s="2"/>
      <c r="G35" s="2"/>
      <c r="H35" s="27" t="s">
        <v>3</v>
      </c>
      <c r="I35" s="2" t="str">
        <f t="shared" si="7"/>
        <v/>
      </c>
      <c r="J35" s="2" t="str">
        <f t="shared" si="8"/>
        <v>Planning &amp; Highways (Planning only)</v>
      </c>
      <c r="K35" s="24" t="str" cm="1">
        <f t="array" ref="K35">IF(E35&lt;&gt;"",($A35-(_xlfn.XLOOKUP(TRUE,E$24:E34&lt;&gt;"",$A$24:$A34,,,-1)))/7,IF(F35&lt;&gt;"",($A35-(_xlfn.XLOOKUP(TRUE,F$24:F34&lt;&gt;"",$A$24:$A34,,,-1)))/7,IF(G35&lt;&gt;"",($A35-(_xlfn.XLOOKUP(TRUE,G$24:G34&lt;&gt;"",$A$24:$A34,,,-1)))/7,"")))</f>
        <v/>
      </c>
      <c r="L35" s="6" t="str">
        <f t="shared" si="4"/>
        <v/>
      </c>
      <c r="M35" s="6" t="str">
        <f>IF(MONTH(A35)&lt;&gt;MONTH(A36),COUNTIF(C$26:F35,"&lt;&gt;")+COUNTIF(H$26:H35,"&lt;&gt;")-SUM(M$26:M34),"")</f>
        <v/>
      </c>
      <c r="N35" s="6" t="str">
        <f>IF(MONTH(A35)&lt;&gt;MONTH(A36),COUNTIF(J$26:J35,"&lt;&gt;")-COUNTBLANK(J$26:J35)-SUM(N$26:N34),"")</f>
        <v/>
      </c>
    </row>
    <row r="36" spans="1:14" x14ac:dyDescent="0.25">
      <c r="A36" s="4">
        <f t="shared" si="5"/>
        <v>45862</v>
      </c>
      <c r="B36" s="1" t="str">
        <f t="shared" si="6"/>
        <v>Thursday</v>
      </c>
      <c r="C36" s="2"/>
      <c r="D36" s="2"/>
      <c r="E36" s="2"/>
      <c r="F36" s="2"/>
      <c r="G36" s="2"/>
      <c r="H36" s="27"/>
      <c r="I36" s="2" t="str">
        <f t="shared" si="7"/>
        <v/>
      </c>
      <c r="J36" s="2" t="str">
        <f t="shared" si="8"/>
        <v/>
      </c>
      <c r="K36" s="24" t="str" cm="1">
        <f t="array" ref="K36">IF(E36&lt;&gt;"",($A36-(_xlfn.XLOOKUP(TRUE,E$24:E35&lt;&gt;"",$A$24:$A35,,,-1)))/7,IF(F36&lt;&gt;"",($A36-(_xlfn.XLOOKUP(TRUE,F$24:F35&lt;&gt;"",$A$24:$A35,,,-1)))/7,IF(G36&lt;&gt;"",($A36-(_xlfn.XLOOKUP(TRUE,G$24:G35&lt;&gt;"",$A$24:$A35,,,-1)))/7,"")))</f>
        <v/>
      </c>
      <c r="L36" s="6" t="str">
        <f t="shared" si="4"/>
        <v/>
      </c>
      <c r="M36" s="6" t="str">
        <f>IF(MONTH(A36)&lt;&gt;MONTH(A37),COUNTIF(C$26:F36,"&lt;&gt;")+COUNTIF(H$26:H36,"&lt;&gt;")-SUM(M$26:M35),"")</f>
        <v/>
      </c>
      <c r="N36" s="6" t="str">
        <f>IF(MONTH(A36)&lt;&gt;MONTH(A37),COUNTIF(J$26:J36,"&lt;&gt;")-COUNTBLANK(J$26:J36)-SUM(N$26:N35),"")</f>
        <v/>
      </c>
    </row>
    <row r="37" spans="1:14" x14ac:dyDescent="0.25">
      <c r="A37" s="4">
        <f t="shared" si="5"/>
        <v>45869</v>
      </c>
      <c r="B37" s="1" t="str">
        <f t="shared" si="6"/>
        <v>Thursday</v>
      </c>
      <c r="C37" s="2"/>
      <c r="D37" s="2"/>
      <c r="E37" s="2"/>
      <c r="F37" s="2"/>
      <c r="G37" s="2"/>
      <c r="H37" s="27"/>
      <c r="I37" s="2" t="str">
        <f t="shared" si="7"/>
        <v/>
      </c>
      <c r="J37" s="2" t="str">
        <f t="shared" si="8"/>
        <v/>
      </c>
      <c r="K37" s="24"/>
      <c r="L37" s="6" t="str">
        <f t="shared" si="4"/>
        <v>July</v>
      </c>
      <c r="M37" s="6">
        <f>IF(MONTH(A37)&lt;&gt;MONTH(A38),COUNTIF(C$26:F37,"&lt;&gt;")+COUNTIF(H$26:H37,"&lt;&gt;")-SUM(M$26:M36),"")</f>
        <v>2</v>
      </c>
      <c r="N37" s="6">
        <f>IF(MONTH(A37)&lt;&gt;MONTH(A38),COUNTIF(J$26:J37,"&lt;&gt;")-COUNTBLANK(J$26:J37)-SUM(N$26:N36),"")</f>
        <v>2</v>
      </c>
    </row>
    <row r="38" spans="1:14" x14ac:dyDescent="0.25">
      <c r="A38" s="25">
        <f t="shared" si="5"/>
        <v>45876</v>
      </c>
      <c r="B38" s="19" t="str">
        <f t="shared" si="6"/>
        <v>Thursday</v>
      </c>
      <c r="C38" s="28"/>
      <c r="D38" s="28"/>
      <c r="E38" s="28"/>
      <c r="F38" s="2"/>
      <c r="G38" s="2"/>
      <c r="H38" s="28" t="s">
        <v>3</v>
      </c>
      <c r="I38" s="2" t="str">
        <f t="shared" si="7"/>
        <v/>
      </c>
      <c r="J38" s="2" t="str">
        <f t="shared" si="8"/>
        <v>Planning &amp; Highways (Planning only)</v>
      </c>
      <c r="K38" s="24" t="str" cm="1">
        <f t="array" ref="K38">IF(E38&lt;&gt;"",($A38-(_xlfn.XLOOKUP(TRUE,E$24:E37&lt;&gt;"",$A$24:$A37,,,-1)))/7,IF(F38&lt;&gt;"",($A38-(_xlfn.XLOOKUP(TRUE,F$24:F37&lt;&gt;"",$A$24:$A37,,,-1)))/7,IF(G38&lt;&gt;"",($A38-(_xlfn.XLOOKUP(TRUE,G$24:G37&lt;&gt;"",$A$24:$A37,,,-1)))/7,"")))</f>
        <v/>
      </c>
      <c r="L38" s="6" t="str">
        <f t="shared" si="4"/>
        <v/>
      </c>
      <c r="M38" s="6" t="str">
        <f>IF(MONTH(A38)&lt;&gt;MONTH(A39),COUNTIF(C$26:F38,"&lt;&gt;")+COUNTIF(H$26:H38,"&lt;&gt;")-SUM(M$26:M37),"")</f>
        <v/>
      </c>
      <c r="N38" s="6" t="str">
        <f>IF(MONTH(A38)&lt;&gt;MONTH(A39),COUNTIF(J$26:J38,"&lt;&gt;")-COUNTBLANK(J$26:J38)-SUM(N$26:N37),"")</f>
        <v/>
      </c>
    </row>
    <row r="39" spans="1:14" x14ac:dyDescent="0.25">
      <c r="A39" s="25">
        <f t="shared" si="5"/>
        <v>45883</v>
      </c>
      <c r="B39" s="19" t="str">
        <f t="shared" si="6"/>
        <v>Thursday</v>
      </c>
      <c r="C39" s="28"/>
      <c r="D39" s="28"/>
      <c r="E39" s="28"/>
      <c r="F39" s="28"/>
      <c r="G39" s="28"/>
      <c r="H39" s="28"/>
      <c r="I39" s="28" t="str">
        <f t="shared" si="7"/>
        <v/>
      </c>
      <c r="J39" s="28" t="str">
        <f t="shared" si="8"/>
        <v/>
      </c>
      <c r="K39" s="24" t="str" cm="1">
        <f t="array" ref="K39">IF(E39&lt;&gt;"",($A39-(_xlfn.XLOOKUP(TRUE,E$24:E38&lt;&gt;"",$A$24:$A38,,,-1)))/7,IF(F39&lt;&gt;"",($A39-(_xlfn.XLOOKUP(TRUE,F$24:F38&lt;&gt;"",$A$24:$A38,,,-1)))/7,IF(G39&lt;&gt;"",($A39-(_xlfn.XLOOKUP(TRUE,G$24:G38&lt;&gt;"",$A$24:$A38,,,-1)))/7,"")))</f>
        <v/>
      </c>
      <c r="L39" s="6" t="str">
        <f t="shared" si="4"/>
        <v/>
      </c>
      <c r="M39" s="6" t="str">
        <f>IF(MONTH(A39)&lt;&gt;MONTH(A40),COUNTIF(C$26:F39,"&lt;&gt;")+COUNTIF(H$26:H39,"&lt;&gt;")-SUM(M$26:M38),"")</f>
        <v/>
      </c>
      <c r="N39" s="6" t="str">
        <f>IF(MONTH(A39)&lt;&gt;MONTH(A40),COUNTIF(J$26:J39,"&lt;&gt;")-COUNTBLANK(J$26:J39)-SUM(N$26:N38),"")</f>
        <v/>
      </c>
    </row>
    <row r="40" spans="1:14" x14ac:dyDescent="0.25">
      <c r="A40" s="25">
        <f t="shared" si="5"/>
        <v>45890</v>
      </c>
      <c r="B40" s="19" t="str">
        <f t="shared" si="6"/>
        <v>Thursday</v>
      </c>
      <c r="C40" s="28"/>
      <c r="D40" s="28"/>
      <c r="E40" s="28"/>
      <c r="F40" s="28"/>
      <c r="G40" s="28"/>
      <c r="H40" s="28"/>
      <c r="I40" s="28" t="str">
        <f t="shared" si="7"/>
        <v/>
      </c>
      <c r="J40" s="28" t="str">
        <f t="shared" si="8"/>
        <v/>
      </c>
      <c r="K40" s="24" t="str" cm="1">
        <f t="array" ref="K40">IF(E40&lt;&gt;"",($A40-(_xlfn.XLOOKUP(TRUE,E$24:E39&lt;&gt;"",$A$24:$A39,,,-1)))/7,IF(F40&lt;&gt;"",($A40-(_xlfn.XLOOKUP(TRUE,F$24:F39&lt;&gt;"",$A$24:$A39,,,-1)))/7,IF(G40&lt;&gt;"",($A40-(_xlfn.XLOOKUP(TRUE,G$24:G39&lt;&gt;"",$A$24:$A39,,,-1)))/7,"")))</f>
        <v/>
      </c>
      <c r="L40" s="6" t="str">
        <f t="shared" si="4"/>
        <v/>
      </c>
      <c r="M40" s="6" t="str">
        <f>IF(MONTH(A40)&lt;&gt;MONTH(A41),COUNTIF(C$26:F40,"&lt;&gt;")+COUNTIF(H$26:H40,"&lt;&gt;")-SUM(M$26:M39),"")</f>
        <v/>
      </c>
      <c r="N40" s="6" t="str">
        <f>IF(MONTH(A40)&lt;&gt;MONTH(A41),COUNTIF(J$26:J40,"&lt;&gt;")-COUNTBLANK(J$26:J40)-SUM(N$26:N39),"")</f>
        <v/>
      </c>
    </row>
    <row r="41" spans="1:14" x14ac:dyDescent="0.25">
      <c r="A41" s="25">
        <f t="shared" si="5"/>
        <v>45897</v>
      </c>
      <c r="B41" s="19" t="str">
        <f t="shared" si="6"/>
        <v>Thursday</v>
      </c>
      <c r="C41" s="28"/>
      <c r="D41" s="28" t="s">
        <v>1</v>
      </c>
      <c r="E41" s="28"/>
      <c r="F41" s="28"/>
      <c r="G41" s="28"/>
      <c r="H41" s="28" t="s">
        <v>3</v>
      </c>
      <c r="I41" s="2" t="str">
        <f t="shared" si="7"/>
        <v xml:space="preserve">Planning &amp; Highways (Planning only), followed by </v>
      </c>
      <c r="J41" s="2" t="str">
        <f t="shared" si="8"/>
        <v>F&amp;GP</v>
      </c>
      <c r="K41" s="24" t="str" cm="1">
        <f t="array" ref="K41">IF(E41&lt;&gt;"",($A41-(_xlfn.XLOOKUP(TRUE,E$24:E40&lt;&gt;"",$A$24:$A40,,,-1)))/7,IF(F41&lt;&gt;"",($A41-(_xlfn.XLOOKUP(TRUE,F$24:F40&lt;&gt;"",$A$24:$A40,,,-1)))/7,IF(G41&lt;&gt;"",($A41-(_xlfn.XLOOKUP(TRUE,G$24:G40&lt;&gt;"",$A$24:$A40,,,-1)))/7,"")))</f>
        <v/>
      </c>
      <c r="L41" s="6" t="str">
        <f t="shared" si="4"/>
        <v>August</v>
      </c>
      <c r="M41" s="6">
        <f>IF(MONTH(A41)&lt;&gt;MONTH(A42),COUNTIF(C$26:F41,"&lt;&gt;")+COUNTIF(H$26:H41,"&lt;&gt;")-SUM(M$26:M40),"")</f>
        <v>3</v>
      </c>
      <c r="N41" s="6">
        <f>IF(MONTH(A41)&lt;&gt;MONTH(A42),COUNTIF(J$26:J41,"&lt;&gt;")-COUNTBLANK(J$26:J41)-SUM(N$26:N40),"")</f>
        <v>2</v>
      </c>
    </row>
    <row r="42" spans="1:14" x14ac:dyDescent="0.25">
      <c r="A42" s="4">
        <f t="shared" si="5"/>
        <v>45904</v>
      </c>
      <c r="B42" s="1" t="str">
        <f t="shared" si="6"/>
        <v>Thursday</v>
      </c>
      <c r="C42" s="2"/>
      <c r="D42" s="2"/>
      <c r="E42" s="2"/>
      <c r="F42" s="2" t="s">
        <v>33</v>
      </c>
      <c r="G42" s="2"/>
      <c r="H42" s="2"/>
      <c r="I42" s="2" t="str">
        <f t="shared" si="7"/>
        <v/>
      </c>
      <c r="J42" s="2" t="str">
        <f t="shared" si="8"/>
        <v>Facilities</v>
      </c>
      <c r="K42" s="24" cm="1">
        <f t="array" ref="K42">IF(E42&lt;&gt;"",($A42-(_xlfn.XLOOKUP(TRUE,E$24:E41&lt;&gt;"",$A$24:$A41,,,-1)))/7,IF(F42&lt;&gt;"",($A42-(_xlfn.XLOOKUP(TRUE,F$24:F41&lt;&gt;"",$A$24:$A41,,,-1)))/7,IF(G42&lt;&gt;"",($A42-(_xlfn.XLOOKUP(TRUE,G$24:G41&lt;&gt;"",$A$24:$A41,,,-1)))/7,"")))</f>
        <v>14</v>
      </c>
      <c r="L42" s="6" t="str">
        <f t="shared" si="4"/>
        <v/>
      </c>
      <c r="M42" s="6" t="str">
        <f>IF(MONTH(A42)&lt;&gt;MONTH(A43),COUNTIF(C$26:F42,"&lt;&gt;")+COUNTIF(H$26:H42,"&lt;&gt;")-SUM(M$26:M41),"")</f>
        <v/>
      </c>
      <c r="N42" s="6" t="str">
        <f>IF(MONTH(A42)&lt;&gt;MONTH(A43),COUNTIF(J$26:J42,"&lt;&gt;")-COUNTBLANK(J$26:J42)-SUM(N$26:N41),"")</f>
        <v/>
      </c>
    </row>
    <row r="43" spans="1:14" x14ac:dyDescent="0.25">
      <c r="A43" s="4">
        <f t="shared" si="5"/>
        <v>45911</v>
      </c>
      <c r="B43" s="1" t="str">
        <f t="shared" si="6"/>
        <v>Thursday</v>
      </c>
      <c r="C43" s="2" t="s">
        <v>0</v>
      </c>
      <c r="D43" s="2"/>
      <c r="E43" s="2"/>
      <c r="F43" s="2"/>
      <c r="G43" s="2"/>
      <c r="H43" s="27"/>
      <c r="I43" s="2" t="str">
        <f t="shared" si="7"/>
        <v/>
      </c>
      <c r="J43" s="2" t="str">
        <f t="shared" si="8"/>
        <v>Full</v>
      </c>
      <c r="K43" s="24" t="str" cm="1">
        <f t="array" ref="K43">IF(E43&lt;&gt;"",($A43-(_xlfn.XLOOKUP(TRUE,E$24:E42&lt;&gt;"",$A$24:$A42,,,-1)))/7,IF(F43&lt;&gt;"",($A43-(_xlfn.XLOOKUP(TRUE,F$24:F42&lt;&gt;"",$A$24:$A42,,,-1)))/7,IF(G43&lt;&gt;"",($A43-(_xlfn.XLOOKUP(TRUE,G$24:G42&lt;&gt;"",$A$24:$A42,,,-1)))/7,"")))</f>
        <v/>
      </c>
      <c r="L43" s="6" t="str">
        <f t="shared" si="4"/>
        <v/>
      </c>
      <c r="M43" s="6" t="str">
        <f>IF(MONTH(A43)&lt;&gt;MONTH(A44),COUNTIF(C$26:F43,"&lt;&gt;")+COUNTIF(H$26:H43,"&lt;&gt;")-SUM(M$26:M42),"")</f>
        <v/>
      </c>
      <c r="N43" s="6" t="str">
        <f>IF(MONTH(A43)&lt;&gt;MONTH(A44),COUNTIF(J$26:J43,"&lt;&gt;")-COUNTBLANK(J$26:J43)-SUM(N$26:N42),"")</f>
        <v/>
      </c>
    </row>
    <row r="44" spans="1:14" x14ac:dyDescent="0.25">
      <c r="A44" s="4">
        <f t="shared" si="5"/>
        <v>45918</v>
      </c>
      <c r="B44" s="1" t="str">
        <f t="shared" si="6"/>
        <v>Thursday</v>
      </c>
      <c r="C44" s="2"/>
      <c r="D44" s="2"/>
      <c r="E44" s="2"/>
      <c r="F44" s="2"/>
      <c r="G44" s="2" t="s">
        <v>17</v>
      </c>
      <c r="H44" s="27" t="s">
        <v>3</v>
      </c>
      <c r="I44" s="2" t="str">
        <f t="shared" si="7"/>
        <v/>
      </c>
      <c r="J44" s="2" t="str">
        <f t="shared" si="8"/>
        <v>Planning &amp; Highways (Both)</v>
      </c>
      <c r="K44" s="24" cm="1">
        <f t="array" ref="K44">IF(E44&lt;&gt;"",($A44-(_xlfn.XLOOKUP(TRUE,E$24:E43&lt;&gt;"",$A$24:$A43,,,-1)))/7,IF(F44&lt;&gt;"",($A44-(_xlfn.XLOOKUP(TRUE,F$24:F43&lt;&gt;"",$A$24:$A43,,,-1)))/7,IF(G44&lt;&gt;"",($A44-(_xlfn.XLOOKUP(TRUE,G$24:G43&lt;&gt;"",$A$24:$A43,,,-1)))/7,"")))</f>
        <v>12</v>
      </c>
      <c r="L44" s="6" t="str">
        <f t="shared" si="4"/>
        <v/>
      </c>
      <c r="M44" s="6" t="str">
        <f>IF(MONTH(A44)&lt;&gt;MONTH(A45),COUNTIF(C$26:F44,"&lt;&gt;")+COUNTIF(H$26:H44,"&lt;&gt;")-SUM(M$26:M43),"")</f>
        <v/>
      </c>
      <c r="N44" s="6" t="str">
        <f>IF(MONTH(A44)&lt;&gt;MONTH(A45),COUNTIF(J$26:J44,"&lt;&gt;")-COUNTBLANK(J$26:J44)-SUM(N$26:N43),"")</f>
        <v/>
      </c>
    </row>
    <row r="45" spans="1:14" x14ac:dyDescent="0.25">
      <c r="A45" s="4">
        <f t="shared" si="5"/>
        <v>45925</v>
      </c>
      <c r="B45" s="1" t="str">
        <f t="shared" si="6"/>
        <v>Thursday</v>
      </c>
      <c r="C45" s="2"/>
      <c r="D45" s="2"/>
      <c r="E45" s="2"/>
      <c r="F45" s="2"/>
      <c r="G45" s="2"/>
      <c r="H45" s="27"/>
      <c r="I45" s="2" t="str">
        <f t="shared" si="7"/>
        <v/>
      </c>
      <c r="J45" s="2" t="str">
        <f t="shared" si="8"/>
        <v/>
      </c>
      <c r="K45" s="24" t="str" cm="1">
        <f t="array" ref="K45">IF(E45&lt;&gt;"",($A45-(_xlfn.XLOOKUP(TRUE,E$24:E44&lt;&gt;"",$A$24:$A44,,,-1)))/7,IF(F45&lt;&gt;"",($A45-(_xlfn.XLOOKUP(TRUE,F$24:F44&lt;&gt;"",$A$24:$A44,,,-1)))/7,IF(G45&lt;&gt;"",($A45-(_xlfn.XLOOKUP(TRUE,G$24:G44&lt;&gt;"",$A$24:$A44,,,-1)))/7,"")))</f>
        <v/>
      </c>
      <c r="L45" s="6" t="str">
        <f t="shared" si="4"/>
        <v>September</v>
      </c>
      <c r="M45" s="6">
        <f>IF(MONTH(A45)&lt;&gt;MONTH(A46),COUNTIF(C$26:F45,"&lt;&gt;")+COUNTIF(H$26:H45,"&lt;&gt;")-SUM(M$26:M44),"")</f>
        <v>3</v>
      </c>
      <c r="N45" s="6">
        <f>IF(MONTH(A45)&lt;&gt;MONTH(A46),COUNTIF(J$26:J45,"&lt;&gt;")-COUNTBLANK(J$26:J45)-SUM(N$26:N44),"")</f>
        <v>3</v>
      </c>
    </row>
    <row r="46" spans="1:14" x14ac:dyDescent="0.25">
      <c r="A46" s="4">
        <f t="shared" si="5"/>
        <v>45932</v>
      </c>
      <c r="B46" s="1" t="str">
        <f t="shared" si="6"/>
        <v>Thursday</v>
      </c>
      <c r="C46" s="2"/>
      <c r="D46" s="2"/>
      <c r="E46" s="2"/>
      <c r="F46" s="2"/>
      <c r="G46" s="2"/>
      <c r="H46" s="27"/>
      <c r="I46" s="2" t="str">
        <f t="shared" si="7"/>
        <v/>
      </c>
      <c r="J46" s="2" t="str">
        <f t="shared" si="8"/>
        <v/>
      </c>
      <c r="K46" s="24" t="str" cm="1">
        <f t="array" ref="K46">IF(E46&lt;&gt;"",($A46-(_xlfn.XLOOKUP(TRUE,E$24:E45&lt;&gt;"",$A$24:$A45,,,-1)))/7,IF(F46&lt;&gt;"",($A46-(_xlfn.XLOOKUP(TRUE,F$24:F45&lt;&gt;"",$A$24:$A45,,,-1)))/7,IF(G46&lt;&gt;"",($A46-(_xlfn.XLOOKUP(TRUE,G$24:G45&lt;&gt;"",$A$24:$A45,,,-1)))/7,"")))</f>
        <v/>
      </c>
      <c r="L46" s="6" t="str">
        <f t="shared" si="4"/>
        <v/>
      </c>
      <c r="M46" s="6" t="str">
        <f>IF(MONTH(A46)&lt;&gt;MONTH(A47),COUNTIF(C$26:F46,"&lt;&gt;")+COUNTIF(H$26:H46,"&lt;&gt;")-SUM(M$26:M45),"")</f>
        <v/>
      </c>
      <c r="N46" s="6" t="str">
        <f>IF(MONTH(A46)&lt;&gt;MONTH(A47),COUNTIF(J$26:J46,"&lt;&gt;")-COUNTBLANK(J$26:J46)-SUM(N$26:N45),"")</f>
        <v/>
      </c>
    </row>
    <row r="47" spans="1:14" x14ac:dyDescent="0.25">
      <c r="A47" s="4">
        <f t="shared" si="5"/>
        <v>45939</v>
      </c>
      <c r="B47" s="1" t="str">
        <f t="shared" si="6"/>
        <v>Thursday</v>
      </c>
      <c r="C47" s="2"/>
      <c r="D47" s="2"/>
      <c r="E47" s="2" t="s">
        <v>2</v>
      </c>
      <c r="F47" s="2"/>
      <c r="G47" s="2"/>
      <c r="H47" s="27" t="s">
        <v>3</v>
      </c>
      <c r="I47" s="2" t="str">
        <f t="shared" si="7"/>
        <v xml:space="preserve">Planning &amp; Highways (Planning only), followed by </v>
      </c>
      <c r="J47" s="2" t="str">
        <f t="shared" si="8"/>
        <v>Community</v>
      </c>
      <c r="K47" s="24" cm="1">
        <f t="array" ref="K47">IF(E47&lt;&gt;"",($A47-(_xlfn.XLOOKUP(TRUE,E$24:E46&lt;&gt;"",$A$24:$A46,,,-1)))/7,IF(F47&lt;&gt;"",($A47-(_xlfn.XLOOKUP(TRUE,F$24:F46&lt;&gt;"",$A$24:$A46,,,-1)))/7,IF(G47&lt;&gt;"",($A47-(_xlfn.XLOOKUP(TRUE,G$24:G46&lt;&gt;"",$A$24:$A46,,,-1)))/7,"")))</f>
        <v>14</v>
      </c>
      <c r="L47" s="6" t="str">
        <f t="shared" si="4"/>
        <v/>
      </c>
      <c r="M47" s="6" t="str">
        <f>IF(MONTH(A47)&lt;&gt;MONTH(A48),COUNTIF(C$26:F47,"&lt;&gt;")+COUNTIF(H$26:H47,"&lt;&gt;")-SUM(M$26:M46),"")</f>
        <v/>
      </c>
      <c r="N47" s="6" t="str">
        <f>IF(MONTH(A47)&lt;&gt;MONTH(A48),COUNTIF(J$26:J47,"&lt;&gt;")-COUNTBLANK(J$26:J47)-SUM(N$26:N46),"")</f>
        <v/>
      </c>
    </row>
    <row r="48" spans="1:14" x14ac:dyDescent="0.25">
      <c r="A48" s="4">
        <f t="shared" si="5"/>
        <v>45946</v>
      </c>
      <c r="B48" s="1" t="str">
        <f t="shared" si="6"/>
        <v>Thursday</v>
      </c>
      <c r="C48" s="2"/>
      <c r="D48" s="2"/>
      <c r="E48" s="2"/>
      <c r="F48" s="2"/>
      <c r="G48" s="2"/>
      <c r="H48" s="27"/>
      <c r="I48" s="2" t="str">
        <f t="shared" si="7"/>
        <v/>
      </c>
      <c r="J48" s="2" t="str">
        <f t="shared" si="8"/>
        <v/>
      </c>
      <c r="K48" s="24" t="str" cm="1">
        <f t="array" ref="K48">IF(E48&lt;&gt;"",($A48-(_xlfn.XLOOKUP(TRUE,E$24:E47&lt;&gt;"",$A$24:$A47,,,-1)))/7,IF(F48&lt;&gt;"",($A48-(_xlfn.XLOOKUP(TRUE,F$24:F47&lt;&gt;"",$A$24:$A47,,,-1)))/7,IF(G48&lt;&gt;"",($A48-(_xlfn.XLOOKUP(TRUE,G$24:G47&lt;&gt;"",$A$24:$A47,,,-1)))/7,"")))</f>
        <v/>
      </c>
      <c r="L48" s="6" t="str">
        <f t="shared" si="4"/>
        <v/>
      </c>
      <c r="M48" s="6" t="str">
        <f>IF(MONTH(A48)&lt;&gt;MONTH(A49),COUNTIF(C$26:F48,"&lt;&gt;")+COUNTIF(H$26:H48,"&lt;&gt;")-SUM(M$26:M47),"")</f>
        <v/>
      </c>
      <c r="N48" s="6" t="str">
        <f>IF(MONTH(A48)&lt;&gt;MONTH(A49),COUNTIF(J$26:J48,"&lt;&gt;")-COUNTBLANK(J$26:J48)-SUM(N$26:N47),"")</f>
        <v/>
      </c>
    </row>
    <row r="49" spans="1:14" x14ac:dyDescent="0.25">
      <c r="A49" s="4">
        <f t="shared" si="5"/>
        <v>45953</v>
      </c>
      <c r="B49" s="1" t="str">
        <f t="shared" si="6"/>
        <v>Thursday</v>
      </c>
      <c r="C49" s="2"/>
      <c r="D49" s="2"/>
      <c r="E49" s="2"/>
      <c r="F49" s="2"/>
      <c r="G49" s="2"/>
      <c r="H49" s="27"/>
      <c r="I49" s="2" t="str">
        <f t="shared" si="7"/>
        <v/>
      </c>
      <c r="J49" s="2" t="str">
        <f t="shared" si="8"/>
        <v/>
      </c>
      <c r="K49" s="24" t="str" cm="1">
        <f t="array" ref="K49">IF(E49&lt;&gt;"",($A49-(_xlfn.XLOOKUP(TRUE,E$24:E48&lt;&gt;"",$A$24:$A48,,,-1)))/7,IF(F49&lt;&gt;"",($A49-(_xlfn.XLOOKUP(TRUE,F$24:F48&lt;&gt;"",$A$24:$A48,,,-1)))/7,IF(G49&lt;&gt;"",($A49-(_xlfn.XLOOKUP(TRUE,G$24:G48&lt;&gt;"",$A$24:$A48,,,-1)))/7,"")))</f>
        <v/>
      </c>
      <c r="L49" s="6" t="str">
        <f t="shared" si="4"/>
        <v/>
      </c>
      <c r="M49" s="6" t="str">
        <f>IF(MONTH(A49)&lt;&gt;MONTH(A50),COUNTIF(C$26:F49,"&lt;&gt;")+COUNTIF(H$26:H49,"&lt;&gt;")-SUM(M$26:M48),"")</f>
        <v/>
      </c>
      <c r="N49" s="6" t="str">
        <f>IF(MONTH(A49)&lt;&gt;MONTH(A50),COUNTIF(J$26:J49,"&lt;&gt;")-COUNTBLANK(J$26:J49)-SUM(N$26:N48),"")</f>
        <v/>
      </c>
    </row>
    <row r="50" spans="1:14" x14ac:dyDescent="0.25">
      <c r="A50" s="4">
        <f t="shared" si="5"/>
        <v>45960</v>
      </c>
      <c r="B50" s="1" t="str">
        <f t="shared" si="6"/>
        <v>Thursday</v>
      </c>
      <c r="C50" s="2"/>
      <c r="D50" s="2" t="s">
        <v>1</v>
      </c>
      <c r="E50" s="2"/>
      <c r="F50" s="2"/>
      <c r="G50" s="2"/>
      <c r="H50" s="27" t="s">
        <v>3</v>
      </c>
      <c r="I50" s="2" t="str">
        <f t="shared" si="7"/>
        <v xml:space="preserve">Planning &amp; Highways (Planning only), followed by </v>
      </c>
      <c r="J50" s="2" t="str">
        <f t="shared" si="8"/>
        <v>F&amp;GP</v>
      </c>
      <c r="K50" s="24" t="str" cm="1">
        <f t="array" ref="K50">IF(E50&lt;&gt;"",($A50-(_xlfn.XLOOKUP(TRUE,E$24:E49&lt;&gt;"",$A$24:$A49,,,-1)))/7,IF(F50&lt;&gt;"",($A50-(_xlfn.XLOOKUP(TRUE,F$24:F49&lt;&gt;"",$A$24:$A49,,,-1)))/7,IF(G50&lt;&gt;"",($A50-(_xlfn.XLOOKUP(TRUE,G$24:G49&lt;&gt;"",$A$24:$A49,,,-1)))/7,"")))</f>
        <v/>
      </c>
      <c r="L50" s="6" t="str">
        <f t="shared" si="4"/>
        <v>October</v>
      </c>
      <c r="M50" s="6">
        <f>IF(MONTH(A50)&lt;&gt;MONTH(A51),COUNTIF(C$26:F50,"&lt;&gt;")+COUNTIF(H$26:H50,"&lt;&gt;")-SUM(M$26:M49),"")</f>
        <v>4</v>
      </c>
      <c r="N50" s="6">
        <f>IF(MONTH(A50)&lt;&gt;MONTH(A51),COUNTIF(J$26:J50,"&lt;&gt;")-COUNTBLANK(J$26:J50)-SUM(N$26:N49),"")</f>
        <v>2</v>
      </c>
    </row>
    <row r="51" spans="1:14" x14ac:dyDescent="0.25">
      <c r="A51" s="4">
        <f t="shared" si="5"/>
        <v>45967</v>
      </c>
      <c r="B51" s="1" t="str">
        <f t="shared" si="6"/>
        <v>Thursday</v>
      </c>
      <c r="C51" s="2"/>
      <c r="D51" s="2"/>
      <c r="E51" s="2"/>
      <c r="F51" s="2"/>
      <c r="G51" s="2"/>
      <c r="H51" s="27"/>
      <c r="I51" s="2" t="str">
        <f t="shared" si="7"/>
        <v/>
      </c>
      <c r="J51" s="2" t="str">
        <f t="shared" si="8"/>
        <v/>
      </c>
      <c r="K51" s="24" t="str" cm="1">
        <f t="array" ref="K51">IF(E51&lt;&gt;"",($A51-(_xlfn.XLOOKUP(TRUE,E$24:E50&lt;&gt;"",$A$24:$A50,,,-1)))/7,IF(F51&lt;&gt;"",($A51-(_xlfn.XLOOKUP(TRUE,F$24:F50&lt;&gt;"",$A$24:$A50,,,-1)))/7,IF(G51&lt;&gt;"",($A51-(_xlfn.XLOOKUP(TRUE,G$24:G50&lt;&gt;"",$A$24:$A50,,,-1)))/7,"")))</f>
        <v/>
      </c>
      <c r="L51" s="6" t="str">
        <f t="shared" si="4"/>
        <v/>
      </c>
      <c r="M51" s="6" t="str">
        <f>IF(MONTH(A51)&lt;&gt;MONTH(A52),COUNTIF(C$26:F51,"&lt;&gt;")+COUNTIF(H$26:H51,"&lt;&gt;")-SUM(M$26:M50),"")</f>
        <v/>
      </c>
      <c r="N51" s="6" t="str">
        <f>IF(MONTH(A51)&lt;&gt;MONTH(A52),COUNTIF(J$26:J51,"&lt;&gt;")-COUNTBLANK(J$26:J51)-SUM(N$26:N50),"")</f>
        <v/>
      </c>
    </row>
    <row r="52" spans="1:14" x14ac:dyDescent="0.25">
      <c r="A52" s="4">
        <f t="shared" si="5"/>
        <v>45974</v>
      </c>
      <c r="B52" s="1" t="str">
        <f t="shared" si="6"/>
        <v>Thursday</v>
      </c>
      <c r="C52" s="2" t="s">
        <v>0</v>
      </c>
      <c r="D52" s="2"/>
      <c r="E52" s="2"/>
      <c r="F52" s="2"/>
      <c r="G52" s="2"/>
      <c r="H52" s="27"/>
      <c r="I52" s="2" t="str">
        <f t="shared" si="7"/>
        <v/>
      </c>
      <c r="J52" s="2" t="str">
        <f t="shared" si="8"/>
        <v>Full</v>
      </c>
      <c r="K52" s="24" t="str" cm="1">
        <f t="array" ref="K52">IF(E52&lt;&gt;"",($A52-(_xlfn.XLOOKUP(TRUE,E$24:E51&lt;&gt;"",$A$24:$A51,,,-1)))/7,IF(F52&lt;&gt;"",($A52-(_xlfn.XLOOKUP(TRUE,F$24:F51&lt;&gt;"",$A$24:$A51,,,-1)))/7,IF(G52&lt;&gt;"",($A52-(_xlfn.XLOOKUP(TRUE,G$24:G51&lt;&gt;"",$A$24:$A51,,,-1)))/7,"")))</f>
        <v/>
      </c>
      <c r="L52" s="6" t="str">
        <f t="shared" si="4"/>
        <v/>
      </c>
      <c r="M52" s="6" t="str">
        <f>IF(MONTH(A52)&lt;&gt;MONTH(A53),COUNTIF(C$26:F52,"&lt;&gt;")+COUNTIF(H$26:H52,"&lt;&gt;")-SUM(M$26:M51),"")</f>
        <v/>
      </c>
      <c r="N52" s="6" t="str">
        <f>IF(MONTH(A52)&lt;&gt;MONTH(A53),COUNTIF(J$26:J52,"&lt;&gt;")-COUNTBLANK(J$26:J52)-SUM(N$26:N51),"")</f>
        <v/>
      </c>
    </row>
    <row r="53" spans="1:14" x14ac:dyDescent="0.25">
      <c r="A53" s="4">
        <f t="shared" si="5"/>
        <v>45981</v>
      </c>
      <c r="B53" s="1" t="str">
        <f t="shared" si="6"/>
        <v>Thursday</v>
      </c>
      <c r="C53" s="2"/>
      <c r="D53" s="2"/>
      <c r="E53" s="2"/>
      <c r="F53" s="2" t="s">
        <v>33</v>
      </c>
      <c r="G53" s="2"/>
      <c r="H53" s="27" t="s">
        <v>3</v>
      </c>
      <c r="I53" s="2" t="str">
        <f t="shared" si="7"/>
        <v xml:space="preserve">Planning &amp; Highways (Planning only), followed by </v>
      </c>
      <c r="J53" s="2" t="str">
        <f t="shared" si="8"/>
        <v>Facilities</v>
      </c>
      <c r="K53" s="24" cm="1">
        <f t="array" ref="K53">IF(E53&lt;&gt;"",($A53-(_xlfn.XLOOKUP(TRUE,E$24:E52&lt;&gt;"",$A$24:$A52,,,-1)))/7,IF(F53&lt;&gt;"",($A53-(_xlfn.XLOOKUP(TRUE,F$24:F52&lt;&gt;"",$A$24:$A52,,,-1)))/7,IF(G53&lt;&gt;"",($A53-(_xlfn.XLOOKUP(TRUE,G$24:G52&lt;&gt;"",$A$24:$A52,,,-1)))/7,"")))</f>
        <v>11</v>
      </c>
      <c r="L53" s="6" t="str">
        <f t="shared" si="4"/>
        <v/>
      </c>
      <c r="M53" s="6" t="str">
        <f>IF(MONTH(A53)&lt;&gt;MONTH(A54),COUNTIF(C$26:F53,"&lt;&gt;")+COUNTIF(H$26:H53,"&lt;&gt;")-SUM(M$26:M52),"")</f>
        <v/>
      </c>
      <c r="N53" s="6" t="str">
        <f>IF(MONTH(A53)&lt;&gt;MONTH(A54),COUNTIF(J$26:J53,"&lt;&gt;")-COUNTBLANK(J$26:J53)-SUM(N$26:N52),"")</f>
        <v/>
      </c>
    </row>
    <row r="54" spans="1:14" x14ac:dyDescent="0.25">
      <c r="A54" s="4">
        <f t="shared" si="5"/>
        <v>45988</v>
      </c>
      <c r="B54" s="1" t="str">
        <f t="shared" si="6"/>
        <v>Thursday</v>
      </c>
      <c r="C54" s="2"/>
      <c r="D54" s="2" t="s">
        <v>1</v>
      </c>
      <c r="E54" s="2"/>
      <c r="F54" s="2"/>
      <c r="G54" s="2"/>
      <c r="H54" s="27"/>
      <c r="I54" s="2" t="str">
        <f t="shared" si="7"/>
        <v/>
      </c>
      <c r="J54" s="2" t="str">
        <f t="shared" si="8"/>
        <v>F&amp;GP</v>
      </c>
      <c r="K54" s="24" t="str" cm="1">
        <f t="array" ref="K54">IF(E54&lt;&gt;"",($A54-(_xlfn.XLOOKUP(TRUE,E$24:E53&lt;&gt;"",$A$24:$A53,,,-1)))/7,IF(F54&lt;&gt;"",($A54-(_xlfn.XLOOKUP(TRUE,F$24:F53&lt;&gt;"",$A$24:$A53,,,-1)))/7,IF(G54&lt;&gt;"",($A54-(_xlfn.XLOOKUP(TRUE,G$24:G53&lt;&gt;"",$A$24:$A53,,,-1)))/7,"")))</f>
        <v/>
      </c>
      <c r="L54" s="6" t="str">
        <f t="shared" si="4"/>
        <v>November</v>
      </c>
      <c r="M54" s="6">
        <f>IF(MONTH(A54)&lt;&gt;MONTH(A55),COUNTIF(C$26:F54,"&lt;&gt;")+COUNTIF(H$26:H54,"&lt;&gt;")-SUM(M$26:M53),"")</f>
        <v>4</v>
      </c>
      <c r="N54" s="6">
        <f>IF(MONTH(A54)&lt;&gt;MONTH(A55),COUNTIF(J$26:J54,"&lt;&gt;")-COUNTBLANK(J$26:J54)-SUM(N$26:N53),"")</f>
        <v>3</v>
      </c>
    </row>
    <row r="55" spans="1:14" x14ac:dyDescent="0.25">
      <c r="A55" s="25">
        <f t="shared" si="5"/>
        <v>45995</v>
      </c>
      <c r="B55" s="19" t="str">
        <f t="shared" si="6"/>
        <v>Thursday</v>
      </c>
      <c r="C55" s="28"/>
      <c r="D55" s="28"/>
      <c r="E55" s="28"/>
      <c r="F55" s="28"/>
      <c r="G55" s="28"/>
      <c r="H55" s="28"/>
      <c r="I55" s="28" t="str">
        <f t="shared" si="7"/>
        <v/>
      </c>
      <c r="J55" s="28" t="str">
        <f t="shared" si="8"/>
        <v/>
      </c>
      <c r="K55" s="24" t="str" cm="1">
        <f t="array" ref="K55">IF(E55&lt;&gt;"",($A55-(_xlfn.XLOOKUP(TRUE,E$24:E54&lt;&gt;"",$A$24:$A54,,,-1)))/7,IF(F55&lt;&gt;"",($A55-(_xlfn.XLOOKUP(TRUE,F$24:F54&lt;&gt;"",$A$24:$A54,,,-1)))/7,IF(G55&lt;&gt;"",($A55-(_xlfn.XLOOKUP(TRUE,G$24:G54&lt;&gt;"",$A$24:$A54,,,-1)))/7,"")))</f>
        <v/>
      </c>
      <c r="L55" s="6" t="str">
        <f t="shared" si="4"/>
        <v/>
      </c>
      <c r="M55" s="6" t="str">
        <f>IF(MONTH(A55)&lt;&gt;MONTH(A56),COUNTIF(C$26:F55,"&lt;&gt;")+COUNTIF(H$26:H55,"&lt;&gt;")-SUM(M$26:M54),"")</f>
        <v/>
      </c>
      <c r="N55" s="6" t="str">
        <f>IF(MONTH(A55)&lt;&gt;MONTH(A56),COUNTIF(J$26:J55,"&lt;&gt;")-COUNTBLANK(J$26:J55)-SUM(N$26:N54),"")</f>
        <v/>
      </c>
    </row>
    <row r="56" spans="1:14" x14ac:dyDescent="0.25">
      <c r="A56" s="25">
        <f t="shared" si="5"/>
        <v>46002</v>
      </c>
      <c r="B56" s="19" t="str">
        <f t="shared" si="6"/>
        <v>Thursday</v>
      </c>
      <c r="C56" s="28"/>
      <c r="D56" s="28"/>
      <c r="E56" s="28"/>
      <c r="F56" s="28"/>
      <c r="G56" s="28" t="s">
        <v>17</v>
      </c>
      <c r="H56" s="28" t="s">
        <v>3</v>
      </c>
      <c r="I56" s="2" t="str">
        <f t="shared" si="7"/>
        <v/>
      </c>
      <c r="J56" s="2" t="str">
        <f t="shared" si="8"/>
        <v>Planning &amp; Highways (Both)</v>
      </c>
      <c r="K56" s="24" cm="1">
        <f t="array" ref="K56">IF(E56&lt;&gt;"",($A56-(_xlfn.XLOOKUP(TRUE,E$24:E55&lt;&gt;"",$A$24:$A55,,,-1)))/7,IF(F56&lt;&gt;"",($A56-(_xlfn.XLOOKUP(TRUE,F$24:F55&lt;&gt;"",$A$24:$A55,,,-1)))/7,IF(G56&lt;&gt;"",($A56-(_xlfn.XLOOKUP(TRUE,G$24:G55&lt;&gt;"",$A$24:$A55,,,-1)))/7,"")))</f>
        <v>12</v>
      </c>
      <c r="L56" s="6" t="str">
        <f t="shared" si="4"/>
        <v/>
      </c>
      <c r="M56" s="6" t="str">
        <f>IF(MONTH(A56)&lt;&gt;MONTH(A57),COUNTIF(C$26:F56,"&lt;&gt;")+COUNTIF(H$26:H56,"&lt;&gt;")-SUM(M$26:M55),"")</f>
        <v/>
      </c>
      <c r="N56" s="6" t="str">
        <f>IF(MONTH(A56)&lt;&gt;MONTH(A57),COUNTIF(J$26:J56,"&lt;&gt;")-COUNTBLANK(J$26:J56)-SUM(N$26:N55),"")</f>
        <v/>
      </c>
    </row>
    <row r="57" spans="1:14" x14ac:dyDescent="0.25">
      <c r="A57" s="25">
        <f t="shared" si="5"/>
        <v>46009</v>
      </c>
      <c r="B57" s="19" t="str">
        <f t="shared" si="6"/>
        <v>Thursday</v>
      </c>
      <c r="C57" s="28"/>
      <c r="D57" s="28"/>
      <c r="E57" s="28"/>
      <c r="F57" s="28"/>
      <c r="G57" s="28"/>
      <c r="H57" s="28"/>
      <c r="I57" s="28" t="str">
        <f t="shared" si="7"/>
        <v/>
      </c>
      <c r="J57" s="28" t="str">
        <f t="shared" si="8"/>
        <v/>
      </c>
      <c r="K57" s="24" t="str" cm="1">
        <f t="array" ref="K57">IF(E57&lt;&gt;"",($A57-(_xlfn.XLOOKUP(TRUE,E$24:E56&lt;&gt;"",$A$24:$A56,,,-1)))/7,IF(F57&lt;&gt;"",($A57-(_xlfn.XLOOKUP(TRUE,F$24:F56&lt;&gt;"",$A$24:$A56,,,-1)))/7,IF(G57&lt;&gt;"",($A57-(_xlfn.XLOOKUP(TRUE,G$24:G56&lt;&gt;"",$A$24:$A56,,,-1)))/7,"")))</f>
        <v/>
      </c>
      <c r="L57" s="6" t="str">
        <f t="shared" si="4"/>
        <v/>
      </c>
      <c r="M57" s="6" t="str">
        <f>IF(MONTH(A57)&lt;&gt;MONTH(A58),COUNTIF(C$26:F57,"&lt;&gt;")+COUNTIF(H$26:H57,"&lt;&gt;")-SUM(M$26:M56),"")</f>
        <v/>
      </c>
      <c r="N57" s="6" t="str">
        <f>IF(MONTH(A57)&lt;&gt;MONTH(A58),COUNTIF(J$26:J57,"&lt;&gt;")-COUNTBLANK(J$26:J57)-SUM(N$26:N56),"")</f>
        <v/>
      </c>
    </row>
    <row r="58" spans="1:14" x14ac:dyDescent="0.25">
      <c r="A58" s="25">
        <f t="shared" si="5"/>
        <v>46016</v>
      </c>
      <c r="B58" s="19" t="str">
        <f t="shared" si="6"/>
        <v>Thursday</v>
      </c>
      <c r="C58" s="28"/>
      <c r="D58" s="28"/>
      <c r="E58" s="28"/>
      <c r="F58" s="28"/>
      <c r="G58" s="28"/>
      <c r="H58" s="28"/>
      <c r="I58" s="28" t="str">
        <f t="shared" si="7"/>
        <v/>
      </c>
      <c r="J58" s="28" t="str">
        <f t="shared" si="8"/>
        <v/>
      </c>
      <c r="K58" s="24" t="str" cm="1">
        <f t="array" ref="K58">IF(E58&lt;&gt;"",($A58-(_xlfn.XLOOKUP(TRUE,E$24:E57&lt;&gt;"",$A$24:$A57,,,-1)))/7,IF(F58&lt;&gt;"",($A58-(_xlfn.XLOOKUP(TRUE,F$24:F57&lt;&gt;"",$A$24:$A57,,,-1)))/7,IF(G58&lt;&gt;"",($A58-(_xlfn.XLOOKUP(TRUE,G$24:G57&lt;&gt;"",$A$24:$A57,,,-1)))/7,"")))</f>
        <v/>
      </c>
      <c r="L58" s="6" t="str">
        <f t="shared" si="4"/>
        <v>December</v>
      </c>
      <c r="M58" s="6">
        <f>IF(MONTH(A58)&lt;&gt;MONTH(A59),COUNTIF(C$26:F58,"&lt;&gt;")+COUNTIF(H$26:H58,"&lt;&gt;")-SUM(M$26:M57),"")</f>
        <v>1</v>
      </c>
      <c r="N58" s="6">
        <f>IF(MONTH(A58)&lt;&gt;MONTH(A59),COUNTIF(J$26:J58,"&lt;&gt;")-COUNTBLANK(J$26:J58)-SUM(N$26:N57),"")</f>
        <v>1</v>
      </c>
    </row>
    <row r="59" spans="1:14" x14ac:dyDescent="0.25">
      <c r="A59" s="4">
        <f t="shared" si="5"/>
        <v>46023</v>
      </c>
      <c r="B59" s="1" t="str">
        <f t="shared" si="6"/>
        <v>Thursday</v>
      </c>
      <c r="C59" s="2"/>
      <c r="D59" s="2"/>
      <c r="E59" s="2"/>
      <c r="F59" s="2"/>
      <c r="G59" s="2"/>
      <c r="H59" s="2"/>
      <c r="I59" s="2" t="str">
        <f t="shared" si="7"/>
        <v/>
      </c>
      <c r="J59" s="2" t="str">
        <f t="shared" si="8"/>
        <v/>
      </c>
      <c r="K59" s="24" t="str" cm="1">
        <f t="array" ref="K59">IF(E59&lt;&gt;"",($A59-(_xlfn.XLOOKUP(TRUE,E$24:E58&lt;&gt;"",$A$24:$A58,,,-1)))/7,IF(F59&lt;&gt;"",($A59-(_xlfn.XLOOKUP(TRUE,F$24:F58&lt;&gt;"",$A$24:$A58,,,-1)))/7,IF(G59&lt;&gt;"",($A59-(_xlfn.XLOOKUP(TRUE,G$24:G58&lt;&gt;"",$A$24:$A58,,,-1)))/7,"")))</f>
        <v/>
      </c>
      <c r="L59" s="6" t="str">
        <f t="shared" si="4"/>
        <v/>
      </c>
      <c r="M59" s="6" t="str">
        <f>IF(MONTH(A59)&lt;&gt;MONTH(A60),COUNTIF(C$26:F59,"&lt;&gt;")+COUNTIF(H$26:H59,"&lt;&gt;")-SUM(M$26:M58),"")</f>
        <v/>
      </c>
      <c r="N59" s="6" t="str">
        <f>IF(MONTH(A59)&lt;&gt;MONTH(A60),COUNTIF(J$26:J59,"&lt;&gt;")-COUNTBLANK(J$26:J59)-SUM(N$26:N58),"")</f>
        <v/>
      </c>
    </row>
    <row r="60" spans="1:14" x14ac:dyDescent="0.25">
      <c r="A60" s="4">
        <f t="shared" si="5"/>
        <v>46030</v>
      </c>
      <c r="B60" s="1" t="str">
        <f t="shared" si="6"/>
        <v>Thursday</v>
      </c>
      <c r="C60" s="2"/>
      <c r="D60" s="2" t="s">
        <v>1</v>
      </c>
      <c r="E60" s="2"/>
      <c r="F60" s="2"/>
      <c r="G60" s="2"/>
      <c r="H60" s="27" t="s">
        <v>3</v>
      </c>
      <c r="I60" s="2" t="str">
        <f t="shared" si="7"/>
        <v xml:space="preserve">Planning &amp; Highways (Planning only), followed by </v>
      </c>
      <c r="J60" s="2" t="str">
        <f t="shared" si="8"/>
        <v>F&amp;GP</v>
      </c>
      <c r="K60" s="24" t="str" cm="1">
        <f t="array" ref="K60">IF(E60&lt;&gt;"",($A60-(_xlfn.XLOOKUP(TRUE,E$24:E59&lt;&gt;"",$A$24:$A59,,,-1)))/7,IF(F60&lt;&gt;"",($A60-(_xlfn.XLOOKUP(TRUE,F$24:F59&lt;&gt;"",$A$24:$A59,,,-1)))/7,IF(G60&lt;&gt;"",($A60-(_xlfn.XLOOKUP(TRUE,G$24:G59&lt;&gt;"",$A$24:$A59,,,-1)))/7,"")))</f>
        <v/>
      </c>
      <c r="L60" s="6" t="str">
        <f t="shared" si="4"/>
        <v/>
      </c>
      <c r="M60" s="6" t="str">
        <f>IF(MONTH(A60)&lt;&gt;MONTH(A61),COUNTIF(C$26:F60,"&lt;&gt;")+COUNTIF(H$26:H60,"&lt;&gt;")-SUM(M$26:M59),"")</f>
        <v/>
      </c>
      <c r="N60" s="6" t="str">
        <f>IF(MONTH(A60)&lt;&gt;MONTH(A61),COUNTIF(J$26:J60,"&lt;&gt;")-COUNTBLANK(J$26:J60)-SUM(N$26:N59),"")</f>
        <v/>
      </c>
    </row>
    <row r="61" spans="1:14" x14ac:dyDescent="0.25">
      <c r="A61" s="4">
        <f t="shared" si="5"/>
        <v>46037</v>
      </c>
      <c r="B61" s="1" t="str">
        <f t="shared" si="6"/>
        <v>Thursday</v>
      </c>
      <c r="C61" s="2" t="s">
        <v>0</v>
      </c>
      <c r="D61" s="2"/>
      <c r="E61" s="2"/>
      <c r="F61" s="2"/>
      <c r="G61" s="2"/>
      <c r="H61" s="27"/>
      <c r="I61" s="2" t="str">
        <f t="shared" si="7"/>
        <v/>
      </c>
      <c r="J61" s="2" t="str">
        <f t="shared" si="8"/>
        <v>Full</v>
      </c>
      <c r="K61" s="24" t="str" cm="1">
        <f t="array" ref="K61">IF(E61&lt;&gt;"",($A61-(_xlfn.XLOOKUP(TRUE,E$24:E60&lt;&gt;"",$A$24:$A60,,,-1)))/7,IF(F61&lt;&gt;"",($A61-(_xlfn.XLOOKUP(TRUE,F$24:F60&lt;&gt;"",$A$24:$A60,,,-1)))/7,IF(G61&lt;&gt;"",($A61-(_xlfn.XLOOKUP(TRUE,G$24:G60&lt;&gt;"",$A$24:$A60,,,-1)))/7,"")))</f>
        <v/>
      </c>
      <c r="L61" s="6" t="str">
        <f t="shared" si="4"/>
        <v/>
      </c>
      <c r="M61" s="6" t="str">
        <f>IF(MONTH(A61)&lt;&gt;MONTH(A62),COUNTIF(C$26:F61,"&lt;&gt;")+COUNTIF(H$26:H61,"&lt;&gt;")-SUM(M$26:M60),"")</f>
        <v/>
      </c>
      <c r="N61" s="6" t="str">
        <f>IF(MONTH(A61)&lt;&gt;MONTH(A62),COUNTIF(J$26:J61,"&lt;&gt;")-COUNTBLANK(J$26:J61)-SUM(N$26:N60),"")</f>
        <v/>
      </c>
    </row>
    <row r="62" spans="1:14" x14ac:dyDescent="0.25">
      <c r="A62" s="4">
        <f t="shared" si="5"/>
        <v>46044</v>
      </c>
      <c r="B62" s="1" t="str">
        <f t="shared" si="6"/>
        <v>Thursday</v>
      </c>
      <c r="C62" s="2"/>
      <c r="D62" s="2"/>
      <c r="E62" s="2" t="s">
        <v>2</v>
      </c>
      <c r="F62" s="2"/>
      <c r="G62" s="2"/>
      <c r="H62" s="27"/>
      <c r="I62" s="2" t="str">
        <f t="shared" si="7"/>
        <v/>
      </c>
      <c r="J62" s="2" t="str">
        <f t="shared" si="8"/>
        <v>Community</v>
      </c>
      <c r="K62" s="24" cm="1">
        <f t="array" ref="K62">IF(E62&lt;&gt;"",($A62-(_xlfn.XLOOKUP(TRUE,E$24:E61&lt;&gt;"",$A$24:$A61,,,-1)))/7,IF(F62&lt;&gt;"",($A62-(_xlfn.XLOOKUP(TRUE,F$24:F61&lt;&gt;"",$A$24:$A61,,,-1)))/7,IF(G62&lt;&gt;"",($A62-(_xlfn.XLOOKUP(TRUE,G$24:G61&lt;&gt;"",$A$24:$A61,,,-1)))/7,"")))</f>
        <v>15</v>
      </c>
      <c r="L62" s="6" t="str">
        <f t="shared" si="4"/>
        <v/>
      </c>
      <c r="M62" s="6" t="str">
        <f>IF(MONTH(A62)&lt;&gt;MONTH(A63),COUNTIF(C$26:F62,"&lt;&gt;")+COUNTIF(H$26:H62,"&lt;&gt;")-SUM(M$26:M61),"")</f>
        <v/>
      </c>
      <c r="N62" s="6" t="str">
        <f>IF(MONTH(A62)&lt;&gt;MONTH(A63),COUNTIF(J$26:J62,"&lt;&gt;")-COUNTBLANK(J$26:J62)-SUM(N$26:N61),"")</f>
        <v/>
      </c>
    </row>
    <row r="63" spans="1:14" x14ac:dyDescent="0.25">
      <c r="A63" s="4">
        <f t="shared" si="5"/>
        <v>46051</v>
      </c>
      <c r="B63" s="1" t="str">
        <f t="shared" si="6"/>
        <v>Thursday</v>
      </c>
      <c r="C63" s="2"/>
      <c r="D63" s="2"/>
      <c r="E63" s="2"/>
      <c r="F63" s="2"/>
      <c r="G63" s="2"/>
      <c r="H63" s="27" t="s">
        <v>3</v>
      </c>
      <c r="I63" s="2" t="str">
        <f t="shared" si="7"/>
        <v/>
      </c>
      <c r="J63" s="2" t="str">
        <f t="shared" si="8"/>
        <v>Planning &amp; Highways (Planning only)</v>
      </c>
      <c r="K63" s="24" t="str" cm="1">
        <f t="array" ref="K63">IF(E63&lt;&gt;"",($A63-(_xlfn.XLOOKUP(TRUE,E$24:E62&lt;&gt;"",$A$24:$A62,,,-1)))/7,IF(F63&lt;&gt;"",($A63-(_xlfn.XLOOKUP(TRUE,F$24:F62&lt;&gt;"",$A$24:$A62,,,-1)))/7,IF(G63&lt;&gt;"",($A63-(_xlfn.XLOOKUP(TRUE,G$24:G62&lt;&gt;"",$A$24:$A62,,,-1)))/7,"")))</f>
        <v/>
      </c>
      <c r="L63" s="6" t="str">
        <f t="shared" si="4"/>
        <v>January</v>
      </c>
      <c r="M63" s="6">
        <f>IF(MONTH(A63)&lt;&gt;MONTH(A64),COUNTIF(C$26:F63,"&lt;&gt;")+COUNTIF(H$26:H63,"&lt;&gt;")-SUM(M$26:M62),"")</f>
        <v>5</v>
      </c>
      <c r="N63" s="6">
        <f>IF(MONTH(A63)&lt;&gt;MONTH(A64),COUNTIF(J$26:J63,"&lt;&gt;")-COUNTBLANK(J$26:J63)-SUM(N$26:N62),"")</f>
        <v>4</v>
      </c>
    </row>
    <row r="64" spans="1:14" x14ac:dyDescent="0.25">
      <c r="A64" s="4">
        <f t="shared" si="5"/>
        <v>46058</v>
      </c>
      <c r="B64" s="1" t="str">
        <f t="shared" si="6"/>
        <v>Thursday</v>
      </c>
      <c r="C64" s="2"/>
      <c r="D64" s="2"/>
      <c r="E64" s="2"/>
      <c r="F64" s="2"/>
      <c r="G64" s="2"/>
      <c r="H64" s="27"/>
      <c r="I64" s="2" t="str">
        <f t="shared" si="7"/>
        <v/>
      </c>
      <c r="J64" s="2" t="str">
        <f t="shared" si="8"/>
        <v/>
      </c>
      <c r="K64" s="24" t="str" cm="1">
        <f t="array" ref="K64">IF(E64&lt;&gt;"",($A64-(_xlfn.XLOOKUP(TRUE,E$24:E63&lt;&gt;"",$A$24:$A63,,,-1)))/7,IF(F64&lt;&gt;"",($A64-(_xlfn.XLOOKUP(TRUE,F$24:F63&lt;&gt;"",$A$24:$A63,,,-1)))/7,IF(G64&lt;&gt;"",($A64-(_xlfn.XLOOKUP(TRUE,G$24:G63&lt;&gt;"",$A$24:$A63,,,-1)))/7,"")))</f>
        <v/>
      </c>
      <c r="L64" s="6" t="str">
        <f t="shared" si="4"/>
        <v/>
      </c>
      <c r="M64" s="6" t="str">
        <f>IF(MONTH(A64)&lt;&gt;MONTH(A65),COUNTIF(C$26:F64,"&lt;&gt;")+COUNTIF(H$26:H64,"&lt;&gt;")-SUM(M$26:M63),"")</f>
        <v/>
      </c>
      <c r="N64" s="6" t="str">
        <f>IF(MONTH(A64)&lt;&gt;MONTH(A65),COUNTIF(J$26:J64,"&lt;&gt;")-COUNTBLANK(J$26:J64)-SUM(N$26:N63),"")</f>
        <v/>
      </c>
    </row>
    <row r="65" spans="1:14" x14ac:dyDescent="0.25">
      <c r="A65" s="4">
        <f t="shared" si="5"/>
        <v>46065</v>
      </c>
      <c r="B65" s="1" t="str">
        <f t="shared" si="6"/>
        <v>Thursday</v>
      </c>
      <c r="C65" s="2"/>
      <c r="D65" s="2"/>
      <c r="E65" s="2"/>
      <c r="F65" s="2"/>
      <c r="G65" s="2"/>
      <c r="H65" s="27"/>
      <c r="I65" s="2" t="str">
        <f t="shared" si="7"/>
        <v/>
      </c>
      <c r="J65" s="2" t="str">
        <f t="shared" si="8"/>
        <v/>
      </c>
      <c r="K65" s="24" t="str" cm="1">
        <f t="array" ref="K65">IF(E65&lt;&gt;"",($A65-(_xlfn.XLOOKUP(TRUE,E$24:E64&lt;&gt;"",$A$24:$A64,,,-1)))/7,IF(F65&lt;&gt;"",($A65-(_xlfn.XLOOKUP(TRUE,F$24:F64&lt;&gt;"",$A$24:$A64,,,-1)))/7,IF(G65&lt;&gt;"",($A65-(_xlfn.XLOOKUP(TRUE,G$24:G64&lt;&gt;"",$A$24:$A64,,,-1)))/7,"")))</f>
        <v/>
      </c>
      <c r="L65" s="6" t="str">
        <f t="shared" si="4"/>
        <v/>
      </c>
      <c r="M65" s="6" t="str">
        <f>IF(MONTH(A65)&lt;&gt;MONTH(A66),COUNTIF(C$26:F65,"&lt;&gt;")+COUNTIF(H$26:H65,"&lt;&gt;")-SUM(M$26:M64),"")</f>
        <v/>
      </c>
      <c r="N65" s="6" t="str">
        <f>IF(MONTH(A65)&lt;&gt;MONTH(A66),COUNTIF(J$26:J65,"&lt;&gt;")-COUNTBLANK(J$26:J65)-SUM(N$26:N64),"")</f>
        <v/>
      </c>
    </row>
    <row r="66" spans="1:14" x14ac:dyDescent="0.25">
      <c r="A66" s="4">
        <f t="shared" si="5"/>
        <v>46072</v>
      </c>
      <c r="B66" s="1" t="str">
        <f t="shared" si="6"/>
        <v>Thursday</v>
      </c>
      <c r="C66" s="2"/>
      <c r="D66" s="2"/>
      <c r="E66" s="2"/>
      <c r="F66" s="2" t="s">
        <v>33</v>
      </c>
      <c r="G66" s="2"/>
      <c r="H66" s="27" t="s">
        <v>3</v>
      </c>
      <c r="I66" s="2" t="str">
        <f t="shared" si="7"/>
        <v xml:space="preserve">Planning &amp; Highways (Planning only), followed by </v>
      </c>
      <c r="J66" s="2" t="str">
        <f t="shared" si="8"/>
        <v>Facilities</v>
      </c>
      <c r="K66" s="24" cm="1">
        <f t="array" ref="K66">IF(E66&lt;&gt;"",($A66-(_xlfn.XLOOKUP(TRUE,E$24:E65&lt;&gt;"",$A$24:$A65,,,-1)))/7,IF(F66&lt;&gt;"",($A66-(_xlfn.XLOOKUP(TRUE,F$24:F65&lt;&gt;"",$A$24:$A65,,,-1)))/7,IF(G66&lt;&gt;"",($A66-(_xlfn.XLOOKUP(TRUE,G$24:G65&lt;&gt;"",$A$24:$A65,,,-1)))/7,"")))</f>
        <v>13</v>
      </c>
      <c r="L66" s="6" t="str">
        <f t="shared" si="4"/>
        <v/>
      </c>
      <c r="M66" s="6" t="str">
        <f>IF(MONTH(A66)&lt;&gt;MONTH(A67),COUNTIF(C$26:F66,"&lt;&gt;")+COUNTIF(H$26:H66,"&lt;&gt;")-SUM(M$26:M65),"")</f>
        <v/>
      </c>
      <c r="N66" s="6" t="str">
        <f>IF(MONTH(A66)&lt;&gt;MONTH(A67),COUNTIF(J$26:J66,"&lt;&gt;")-COUNTBLANK(J$26:J66)-SUM(N$26:N65),"")</f>
        <v/>
      </c>
    </row>
    <row r="67" spans="1:14" x14ac:dyDescent="0.25">
      <c r="A67" s="4">
        <f t="shared" si="5"/>
        <v>46079</v>
      </c>
      <c r="B67" s="1" t="str">
        <f t="shared" si="6"/>
        <v>Thursday</v>
      </c>
      <c r="C67" s="2"/>
      <c r="D67" s="2" t="s">
        <v>1</v>
      </c>
      <c r="E67" s="2"/>
      <c r="F67" s="2"/>
      <c r="G67" s="2"/>
      <c r="H67" s="27"/>
      <c r="I67" s="2" t="str">
        <f t="shared" si="7"/>
        <v/>
      </c>
      <c r="J67" s="2" t="str">
        <f t="shared" si="8"/>
        <v>F&amp;GP</v>
      </c>
      <c r="K67" s="24" t="str" cm="1">
        <f t="array" ref="K67">IF(E67&lt;&gt;"",($A67-(_xlfn.XLOOKUP(TRUE,E$24:E66&lt;&gt;"",$A$24:$A66,,,-1)))/7,IF(F67&lt;&gt;"",($A67-(_xlfn.XLOOKUP(TRUE,F$24:F66&lt;&gt;"",$A$24:$A66,,,-1)))/7,IF(G67&lt;&gt;"",($A67-(_xlfn.XLOOKUP(TRUE,G$24:G66&lt;&gt;"",$A$24:$A66,,,-1)))/7,"")))</f>
        <v/>
      </c>
      <c r="L67" s="6" t="str">
        <f t="shared" si="4"/>
        <v>February</v>
      </c>
      <c r="M67" s="6">
        <f>IF(MONTH(A67)&lt;&gt;MONTH(A68),COUNTIF(C$26:F67,"&lt;&gt;")+COUNTIF(H$26:H67,"&lt;&gt;")-SUM(M$26:M66),"")</f>
        <v>3</v>
      </c>
      <c r="N67" s="6">
        <f>IF(MONTH(A67)&lt;&gt;MONTH(A68),COUNTIF(J$26:J67,"&lt;&gt;")-COUNTBLANK(J$26:J67)-SUM(N$26:N66),"")</f>
        <v>2</v>
      </c>
    </row>
    <row r="68" spans="1:14" x14ac:dyDescent="0.25">
      <c r="A68" s="4">
        <f t="shared" si="5"/>
        <v>46086</v>
      </c>
      <c r="B68" s="1" t="str">
        <f t="shared" si="6"/>
        <v>Thursday</v>
      </c>
      <c r="C68" s="2"/>
      <c r="D68" s="2"/>
      <c r="E68" s="2"/>
      <c r="F68" s="2"/>
      <c r="G68" s="2"/>
      <c r="H68" s="27"/>
      <c r="I68" s="2" t="str">
        <f t="shared" si="7"/>
        <v/>
      </c>
      <c r="J68" s="2" t="str">
        <f t="shared" si="8"/>
        <v/>
      </c>
      <c r="K68" s="24" t="str" cm="1">
        <f t="array" ref="K68">IF(E68&lt;&gt;"",($A68-(_xlfn.XLOOKUP(TRUE,E$24:E67&lt;&gt;"",$A$24:$A67,,,-1)))/7,IF(F68&lt;&gt;"",($A68-(_xlfn.XLOOKUP(TRUE,F$24:F67&lt;&gt;"",$A$24:$A67,,,-1)))/7,IF(G68&lt;&gt;"",($A68-(_xlfn.XLOOKUP(TRUE,G$24:G67&lt;&gt;"",$A$24:$A67,,,-1)))/7,"")))</f>
        <v/>
      </c>
      <c r="L68" s="6" t="str">
        <f t="shared" si="4"/>
        <v/>
      </c>
      <c r="M68" s="6" t="str">
        <f>IF(MONTH(A68)&lt;&gt;MONTH(A69),COUNTIF(C$26:F68,"&lt;&gt;")+COUNTIF(H$26:H68,"&lt;&gt;")-SUM(M$26:M67),"")</f>
        <v/>
      </c>
      <c r="N68" s="6" t="str">
        <f>IF(MONTH(A68)&lt;&gt;MONTH(A69),COUNTIF(J$26:J68,"&lt;&gt;")-COUNTBLANK(J$26:J68)-SUM(N$26:N67),"")</f>
        <v/>
      </c>
    </row>
    <row r="69" spans="1:14" x14ac:dyDescent="0.25">
      <c r="A69" s="4">
        <f t="shared" si="5"/>
        <v>46093</v>
      </c>
      <c r="B69" s="1" t="str">
        <f t="shared" si="6"/>
        <v>Thursday</v>
      </c>
      <c r="C69" s="2" t="s">
        <v>0</v>
      </c>
      <c r="D69" s="2"/>
      <c r="E69" s="2"/>
      <c r="F69" s="2"/>
      <c r="G69" s="2"/>
      <c r="H69" s="27" t="s">
        <v>3</v>
      </c>
      <c r="I69" s="2" t="str">
        <f t="shared" si="7"/>
        <v xml:space="preserve">Planning &amp; Highways (Planning only), followed by </v>
      </c>
      <c r="J69" s="2" t="str">
        <f t="shared" si="8"/>
        <v>Full</v>
      </c>
      <c r="K69" s="24" t="str" cm="1">
        <f t="array" ref="K69">IF(E69&lt;&gt;"",($A69-(_xlfn.XLOOKUP(TRUE,E$24:E68&lt;&gt;"",$A$24:$A68,,,-1)))/7,IF(F69&lt;&gt;"",($A69-(_xlfn.XLOOKUP(TRUE,F$24:F68&lt;&gt;"",$A$24:$A68,,,-1)))/7,IF(G69&lt;&gt;"",($A69-(_xlfn.XLOOKUP(TRUE,G$24:G68&lt;&gt;"",$A$24:$A68,,,-1)))/7,"")))</f>
        <v/>
      </c>
      <c r="L69" s="6" t="str">
        <f t="shared" si="4"/>
        <v/>
      </c>
      <c r="M69" s="6" t="str">
        <f>IF(MONTH(A69)&lt;&gt;MONTH(A70),COUNTIF(C$26:F69,"&lt;&gt;")+COUNTIF(H$26:H69,"&lt;&gt;")-SUM(M$26:M68),"")</f>
        <v/>
      </c>
      <c r="N69" s="6" t="str">
        <f>IF(MONTH(A69)&lt;&gt;MONTH(A70),COUNTIF(J$26:J69,"&lt;&gt;")-COUNTBLANK(J$26:J69)-SUM(N$26:N68),"")</f>
        <v/>
      </c>
    </row>
    <row r="70" spans="1:14" x14ac:dyDescent="0.25">
      <c r="A70" s="4">
        <f t="shared" si="5"/>
        <v>46100</v>
      </c>
      <c r="B70" s="1" t="str">
        <f t="shared" si="6"/>
        <v>Thursday</v>
      </c>
      <c r="C70" s="2"/>
      <c r="D70" s="2"/>
      <c r="E70" s="2"/>
      <c r="F70" s="2"/>
      <c r="G70" s="2"/>
      <c r="H70" s="27"/>
      <c r="I70" s="2" t="str">
        <f t="shared" si="7"/>
        <v/>
      </c>
      <c r="J70" s="2" t="str">
        <f t="shared" si="8"/>
        <v/>
      </c>
      <c r="K70" s="24" t="str" cm="1">
        <f t="array" ref="K70">IF(E70&lt;&gt;"",($A70-(_xlfn.XLOOKUP(TRUE,E$24:E69&lt;&gt;"",$A$24:$A69,,,-1)))/7,IF(F70&lt;&gt;"",($A70-(_xlfn.XLOOKUP(TRUE,F$24:F69&lt;&gt;"",$A$24:$A69,,,-1)))/7,IF(G70&lt;&gt;"",($A70-(_xlfn.XLOOKUP(TRUE,G$24:G69&lt;&gt;"",$A$24:$A69,,,-1)))/7,"")))</f>
        <v/>
      </c>
      <c r="L70" s="6" t="str">
        <f t="shared" si="4"/>
        <v/>
      </c>
      <c r="M70" s="6" t="str">
        <f>IF(MONTH(A70)&lt;&gt;MONTH(A71),COUNTIF(C$26:F70,"&lt;&gt;")+COUNTIF(H$26:H70,"&lt;&gt;")-SUM(M$26:M69),"")</f>
        <v/>
      </c>
      <c r="N70" s="6" t="str">
        <f>IF(MONTH(A70)&lt;&gt;MONTH(A71),COUNTIF(J$26:J70,"&lt;&gt;")-COUNTBLANK(J$26:J70)-SUM(N$26:N69),"")</f>
        <v/>
      </c>
    </row>
    <row r="71" spans="1:14" x14ac:dyDescent="0.25">
      <c r="A71" s="4">
        <f t="shared" si="5"/>
        <v>46107</v>
      </c>
      <c r="B71" s="1" t="str">
        <f t="shared" si="6"/>
        <v>Thursday</v>
      </c>
      <c r="C71" s="2"/>
      <c r="D71" s="2"/>
      <c r="E71" s="2"/>
      <c r="F71" s="2"/>
      <c r="G71" s="2"/>
      <c r="H71" s="27"/>
      <c r="I71" s="2" t="str">
        <f t="shared" si="7"/>
        <v/>
      </c>
      <c r="J71" s="2" t="str">
        <f t="shared" si="8"/>
        <v/>
      </c>
      <c r="K71" s="24" t="str" cm="1">
        <f t="array" ref="K71">IF(E71&lt;&gt;"",($A71-(_xlfn.XLOOKUP(TRUE,E$24:E70&lt;&gt;"",$A$24:$A70,,,-1)))/7,IF(F71&lt;&gt;"",($A71-(_xlfn.XLOOKUP(TRUE,F$24:F70&lt;&gt;"",$A$24:$A70,,,-1)))/7,IF(G71&lt;&gt;"",($A71-(_xlfn.XLOOKUP(TRUE,G$24:G70&lt;&gt;"",$A$24:$A70,,,-1)))/7,"")))</f>
        <v/>
      </c>
      <c r="L71" s="6" t="str">
        <f t="shared" si="4"/>
        <v>March</v>
      </c>
      <c r="M71" s="6">
        <f>IF(MONTH(A71)&lt;&gt;MONTH(A72),COUNTIF(C$26:F71,"&lt;&gt;")+COUNTIF(H$26:H71,"&lt;&gt;")-SUM(M$26:M70),"")</f>
        <v>2</v>
      </c>
      <c r="N71" s="6">
        <f>IF(MONTH(A71)&lt;&gt;MONTH(A72),COUNTIF(J$26:J71,"&lt;&gt;")-COUNTBLANK(J$26:J71)-SUM(N$26:N70),"")</f>
        <v>1</v>
      </c>
    </row>
    <row r="72" spans="1:14" x14ac:dyDescent="0.25">
      <c r="A72" s="4">
        <f t="shared" si="5"/>
        <v>46114</v>
      </c>
      <c r="B72" s="1" t="str">
        <f t="shared" si="6"/>
        <v>Thursday</v>
      </c>
      <c r="C72" s="2"/>
      <c r="D72" s="2"/>
      <c r="E72" s="2"/>
      <c r="F72" s="2"/>
      <c r="G72" s="2" t="s">
        <v>17</v>
      </c>
      <c r="H72" s="27" t="s">
        <v>3</v>
      </c>
      <c r="I72" s="2" t="str">
        <f t="shared" si="7"/>
        <v/>
      </c>
      <c r="J72" s="2" t="str">
        <f t="shared" si="8"/>
        <v>Planning &amp; Highways (Both)</v>
      </c>
      <c r="K72" s="24" cm="1">
        <f t="array" ref="K72">IF(E72&lt;&gt;"",($A72-(_xlfn.XLOOKUP(TRUE,E$24:E71&lt;&gt;"",$A$24:$A71,,,-1)))/7,IF(F72&lt;&gt;"",($A72-(_xlfn.XLOOKUP(TRUE,F$24:F71&lt;&gt;"",$A$24:$A71,,,-1)))/7,IF(G72&lt;&gt;"",($A72-(_xlfn.XLOOKUP(TRUE,G$24:G71&lt;&gt;"",$A$24:$A71,,,-1)))/7,"")))</f>
        <v>16</v>
      </c>
      <c r="L72" s="6" t="str">
        <f t="shared" si="4"/>
        <v/>
      </c>
      <c r="M72" s="6" t="str">
        <f>IF(MONTH(A72)&lt;&gt;MONTH(A73),COUNTIF(C$26:F72,"&lt;&gt;")+COUNTIF(H$26:H72,"&lt;&gt;")-SUM(M$26:M71),"")</f>
        <v/>
      </c>
      <c r="N72" s="6" t="str">
        <f>IF(MONTH(A72)&lt;&gt;MONTH(A73),COUNTIF(J$26:J72,"&lt;&gt;")-COUNTBLANK(J$26:J72)-SUM(N$26:N71),"")</f>
        <v/>
      </c>
    </row>
    <row r="73" spans="1:14" x14ac:dyDescent="0.25">
      <c r="A73" s="4">
        <f t="shared" si="5"/>
        <v>46121</v>
      </c>
      <c r="B73" s="1" t="str">
        <f t="shared" si="6"/>
        <v>Thursday</v>
      </c>
      <c r="C73" s="2"/>
      <c r="D73" s="2"/>
      <c r="E73" s="2" t="s">
        <v>2</v>
      </c>
      <c r="F73" s="2"/>
      <c r="G73" s="2"/>
      <c r="H73" s="27"/>
      <c r="I73" s="2" t="str">
        <f t="shared" si="7"/>
        <v/>
      </c>
      <c r="J73" s="2" t="str">
        <f t="shared" si="8"/>
        <v>Community</v>
      </c>
      <c r="K73" s="24" cm="1">
        <f t="array" ref="K73">IF(E73&lt;&gt;"",($A73-(_xlfn.XLOOKUP(TRUE,E$24:E72&lt;&gt;"",$A$24:$A72,,,-1)))/7,IF(F73&lt;&gt;"",($A73-(_xlfn.XLOOKUP(TRUE,F$24:F72&lt;&gt;"",$A$24:$A72,,,-1)))/7,IF(G73&lt;&gt;"",($A73-(_xlfn.XLOOKUP(TRUE,G$24:G72&lt;&gt;"",$A$24:$A72,,,-1)))/7,"")))</f>
        <v>11</v>
      </c>
      <c r="L73" s="6" t="str">
        <f t="shared" si="4"/>
        <v/>
      </c>
      <c r="M73" s="6" t="str">
        <f>IF(MONTH(A73)&lt;&gt;MONTH(A74),COUNTIF(C$26:F73,"&lt;&gt;")+COUNTIF(H$26:H73,"&lt;&gt;")-SUM(M$26:M72),"")</f>
        <v/>
      </c>
      <c r="N73" s="6" t="str">
        <f>IF(MONTH(A73)&lt;&gt;MONTH(A74),COUNTIF(J$26:J73,"&lt;&gt;")-COUNTBLANK(J$26:J73)-SUM(N$26:N72),"")</f>
        <v/>
      </c>
    </row>
    <row r="74" spans="1:14" x14ac:dyDescent="0.25">
      <c r="A74" s="4">
        <f t="shared" si="5"/>
        <v>46128</v>
      </c>
      <c r="B74" s="1" t="str">
        <f t="shared" si="6"/>
        <v>Thursday</v>
      </c>
      <c r="C74" s="2"/>
      <c r="D74" s="2"/>
      <c r="E74" s="2"/>
      <c r="F74" s="2"/>
      <c r="G74" s="2"/>
      <c r="H74" s="27"/>
      <c r="I74" s="2" t="str">
        <f t="shared" si="7"/>
        <v/>
      </c>
      <c r="J74" s="2" t="str">
        <f t="shared" si="8"/>
        <v/>
      </c>
      <c r="K74" s="24" t="str" cm="1">
        <f t="array" ref="K74">IF(E74&lt;&gt;"",($A74-(_xlfn.XLOOKUP(TRUE,E$24:E73&lt;&gt;"",$A$24:$A73,,,-1)))/7,IF(F74&lt;&gt;"",($A74-(_xlfn.XLOOKUP(TRUE,F$24:F73&lt;&gt;"",$A$24:$A73,,,-1)))/7,IF(G74&lt;&gt;"",($A74-(_xlfn.XLOOKUP(TRUE,G$24:G73&lt;&gt;"",$A$24:$A73,,,-1)))/7,"")))</f>
        <v/>
      </c>
      <c r="L74" s="6" t="str">
        <f t="shared" si="4"/>
        <v/>
      </c>
      <c r="M74" s="6" t="str">
        <f>IF(MONTH(A74)&lt;&gt;MONTH(A75),COUNTIF(C$26:F74,"&lt;&gt;")+COUNTIF(H$26:H74,"&lt;&gt;")-SUM(M$26:M73),"")</f>
        <v/>
      </c>
      <c r="N74" s="6" t="str">
        <f>IF(MONTH(A74)&lt;&gt;MONTH(A75),COUNTIF(J$26:J74,"&lt;&gt;")-COUNTBLANK(J$26:J74)-SUM(N$26:N73),"")</f>
        <v/>
      </c>
    </row>
    <row r="75" spans="1:14" x14ac:dyDescent="0.25">
      <c r="A75" s="4">
        <f t="shared" si="5"/>
        <v>46135</v>
      </c>
      <c r="B75" s="1" t="str">
        <f t="shared" si="6"/>
        <v>Thursday</v>
      </c>
      <c r="C75" s="2"/>
      <c r="D75" s="2"/>
      <c r="E75" s="2"/>
      <c r="F75" s="2"/>
      <c r="G75" s="2"/>
      <c r="H75" s="27" t="s">
        <v>3</v>
      </c>
      <c r="I75" s="2" t="str">
        <f t="shared" si="7"/>
        <v/>
      </c>
      <c r="J75" s="2" t="str">
        <f t="shared" si="8"/>
        <v>Planning &amp; Highways (Planning only)</v>
      </c>
      <c r="K75" s="24" t="str" cm="1">
        <f t="array" ref="K75">IF(E75&lt;&gt;"",($A75-(_xlfn.XLOOKUP(TRUE,E$24:E74&lt;&gt;"",$A$24:$A74,,,-1)))/7,IF(F75&lt;&gt;"",($A75-(_xlfn.XLOOKUP(TRUE,F$24:F74&lt;&gt;"",$A$24:$A74,,,-1)))/7,IF(G75&lt;&gt;"",($A75-(_xlfn.XLOOKUP(TRUE,G$24:G74&lt;&gt;"",$A$24:$A74,,,-1)))/7,"")))</f>
        <v/>
      </c>
      <c r="L75" s="6" t="str">
        <f t="shared" si="4"/>
        <v/>
      </c>
      <c r="M75" s="6" t="str">
        <f>IF(MONTH(A75)&lt;&gt;MONTH(A76),COUNTIF(C$26:F75,"&lt;&gt;")+COUNTIF(H$26:H75,"&lt;&gt;")-SUM(M$26:M74),"")</f>
        <v/>
      </c>
      <c r="N75" s="6" t="str">
        <f>IF(MONTH(A75)&lt;&gt;MONTH(A76),COUNTIF(J$26:J75,"&lt;&gt;")-COUNTBLANK(J$26:J75)-SUM(N$26:N74),"")</f>
        <v/>
      </c>
    </row>
    <row r="76" spans="1:14" x14ac:dyDescent="0.25">
      <c r="A76" s="4">
        <f t="shared" si="5"/>
        <v>46142</v>
      </c>
      <c r="B76" s="1" t="str">
        <f t="shared" si="6"/>
        <v>Thursday</v>
      </c>
      <c r="C76" s="2"/>
      <c r="D76" s="2" t="s">
        <v>1</v>
      </c>
      <c r="E76" s="2"/>
      <c r="F76" s="2"/>
      <c r="G76" s="2"/>
      <c r="H76" s="27"/>
      <c r="I76" s="2" t="str">
        <f t="shared" si="7"/>
        <v/>
      </c>
      <c r="J76" s="2" t="str">
        <f t="shared" si="8"/>
        <v>F&amp;GP</v>
      </c>
      <c r="K76" s="24" t="str" cm="1">
        <f t="array" ref="K76">IF(E76&lt;&gt;"",($A76-(_xlfn.XLOOKUP(TRUE,E$24:E75&lt;&gt;"",$A$24:$A75,,,-1)))/7,IF(F76&lt;&gt;"",($A76-(_xlfn.XLOOKUP(TRUE,F$24:F75&lt;&gt;"",$A$24:$A75,,,-1)))/7,IF(G76&lt;&gt;"",($A76-(_xlfn.XLOOKUP(TRUE,G$24:G75&lt;&gt;"",$A$24:$A75,,,-1)))/7,"")))</f>
        <v/>
      </c>
      <c r="L76" s="6" t="str">
        <f t="shared" si="4"/>
        <v>April</v>
      </c>
      <c r="M76" s="6">
        <f>IF(MONTH(A76)&lt;&gt;MONTH(A77),COUNTIF(C$26:F76,"&lt;&gt;")+COUNTIF(H$26:H76,"&lt;&gt;")-SUM(M$26:M75),"")</f>
        <v>4</v>
      </c>
      <c r="N76" s="6">
        <f>IF(MONTH(A76)&lt;&gt;MONTH(A77),COUNTIF(J$26:J76,"&lt;&gt;")-COUNTBLANK(J$26:J76)-SUM(N$26:N75),"")</f>
        <v>4</v>
      </c>
    </row>
    <row r="77" spans="1:14" x14ac:dyDescent="0.25">
      <c r="B77" s="1"/>
      <c r="I77" t="str">
        <f t="shared" ref="I77:I80" si="9">IF(OR(G77="Highways",AND(C77="",D77="",F77="",E77="")),"",IF(H77="","",IF(AND(H77="Planning",J77&lt;&gt;""),"Planning &amp; Highways*, followed by ","")))</f>
        <v/>
      </c>
      <c r="J77" s="2" t="str">
        <f t="shared" ref="J77:J80" si="10">IF(G77&lt;&gt;"","Planning &amp; Highways",IF(AND(H77&lt;&gt;"",C77="",D77="",F77="",E77=""),"Planning &amp; Highways*",C77&amp;D77&amp;F77&amp;E77))</f>
        <v/>
      </c>
      <c r="K77" s="24" t="str" cm="1">
        <f t="array" ref="K77">IF(E77&lt;&gt;"",($A77-(_xlfn.XLOOKUP(TRUE,E$24:E76&lt;&gt;"",$A$24:$A76,,,-1)))/7,IF(F77&lt;&gt;"",($A77-(_xlfn.XLOOKUP(TRUE,F$24:F76&lt;&gt;"",$A$24:$A76,,,-1)))/7,IF(G77&lt;&gt;"",($A77-(_xlfn.XLOOKUP(TRUE,G$24:G76&lt;&gt;"",$A$24:$A76,,,-1)))/7,"")))</f>
        <v/>
      </c>
    </row>
    <row r="78" spans="1:14" x14ac:dyDescent="0.25">
      <c r="A78" s="9" t="s">
        <v>7</v>
      </c>
      <c r="B78" s="1"/>
      <c r="I78" t="str">
        <f t="shared" si="9"/>
        <v/>
      </c>
      <c r="J78" s="2" t="str">
        <f t="shared" si="10"/>
        <v/>
      </c>
      <c r="K78" s="24" t="str" cm="1">
        <f t="array" ref="K78">IF(E78&lt;&gt;"",($A78-(_xlfn.XLOOKUP(TRUE,E$24:E77&lt;&gt;"",$A$24:$A77,,,-1)))/7,IF(F78&lt;&gt;"",($A78-(_xlfn.XLOOKUP(TRUE,F$24:F77&lt;&gt;"",$A$24:$A77,,,-1)))/7,IF(G78&lt;&gt;"",($A78-(_xlfn.XLOOKUP(TRUE,G$24:G77&lt;&gt;"",$A$24:$A77,,,-1)))/7,"")))</f>
        <v/>
      </c>
    </row>
    <row r="79" spans="1:14" x14ac:dyDescent="0.25">
      <c r="B79" s="1"/>
      <c r="I79" t="str">
        <f t="shared" si="9"/>
        <v/>
      </c>
      <c r="J79" s="2" t="str">
        <f t="shared" si="10"/>
        <v/>
      </c>
      <c r="K79" s="24" t="str" cm="1">
        <f t="array" ref="K79">IF(E79&lt;&gt;"",($A79-(_xlfn.XLOOKUP(TRUE,E$24:E78&lt;&gt;"",$A$24:$A78,,,-1)))/7,IF(F79&lt;&gt;"",($A79-(_xlfn.XLOOKUP(TRUE,F$24:F78&lt;&gt;"",$A$24:$A78,,,-1)))/7,IF(G79&lt;&gt;"",($A79-(_xlfn.XLOOKUP(TRUE,G$24:G78&lt;&gt;"",$A$24:$A78,,,-1)))/7,"")))</f>
        <v/>
      </c>
    </row>
    <row r="80" spans="1:14" x14ac:dyDescent="0.25">
      <c r="A80" s="4">
        <f t="shared" ref="A80" si="11">A76+7</f>
        <v>46149</v>
      </c>
      <c r="B80" s="1" t="str">
        <f t="shared" ref="B80:B92" si="12">TEXT(A80,"dddd")</f>
        <v>Thursday</v>
      </c>
      <c r="C80" s="2" t="s">
        <v>4</v>
      </c>
      <c r="D80" s="2"/>
      <c r="E80" s="2" t="s">
        <v>4</v>
      </c>
      <c r="F80" s="2" t="s">
        <v>4</v>
      </c>
      <c r="G80" s="2"/>
      <c r="H80" s="27"/>
      <c r="I80" s="2" t="str">
        <f t="shared" si="9"/>
        <v/>
      </c>
      <c r="J80" s="2" t="str">
        <f t="shared" si="10"/>
        <v/>
      </c>
      <c r="K80" s="24" t="str" cm="1">
        <f t="array" ref="K80">IF(E80&lt;&gt;"",($A80-(_xlfn.XLOOKUP(TRUE,E$24:E79&lt;&gt;"",$A$24:$A79,,,-1)))/7,IF(F80&lt;&gt;"",($A80-(_xlfn.XLOOKUP(TRUE,F$24:F79&lt;&gt;"",$A$24:$A79,,,-1)))/7,IF(G80&lt;&gt;"",($A80-(_xlfn.XLOOKUP(TRUE,G$24:G79&lt;&gt;"",$A$24:$A79,,,-1)))/7,"")))</f>
        <v/>
      </c>
    </row>
    <row r="81" spans="1:11" x14ac:dyDescent="0.25">
      <c r="A81" s="4">
        <f>A80+7</f>
        <v>46156</v>
      </c>
      <c r="B81" s="1" t="str">
        <f t="shared" si="12"/>
        <v>Thursday</v>
      </c>
      <c r="C81" s="2" t="s">
        <v>16</v>
      </c>
      <c r="D81" s="2"/>
      <c r="E81" s="2"/>
      <c r="F81" s="2"/>
      <c r="G81" s="2"/>
      <c r="H81" s="27" t="s">
        <v>3</v>
      </c>
      <c r="I81" s="2" t="str">
        <f t="shared" ref="I81:I92" si="13">IF(OR(G81="Highways",AND(C81="",D81="",F81="",E81="")),"",IF(H81="","",IF(AND(H81="Planning",J81&lt;&gt;""),"Planning &amp; Highways (Planning only), followed by ","")))</f>
        <v xml:space="preserve">Planning &amp; Highways (Planning only), followed by </v>
      </c>
      <c r="J81" s="2" t="str">
        <f t="shared" ref="J81:J92" si="14">IF(G81&lt;&gt;"","Planning &amp; Highways (Both)",IF(AND(H81&lt;&gt;"",C81="",D81="",F81="",E81=""),"Planning &amp; Highways (Planning only)",C81&amp;D81&amp;F81&amp;E81))</f>
        <v>Full (Annual)</v>
      </c>
      <c r="K81" s="24" t="str" cm="1">
        <f t="array" ref="K81">IF(E81&lt;&gt;"",($A81-(_xlfn.XLOOKUP(TRUE,E$24:E80&lt;&gt;"",$A$24:$A80,,,-1)))/7,IF(F81&lt;&gt;"",($A81-(_xlfn.XLOOKUP(TRUE,F$24:F80&lt;&gt;"",$A$24:$A80,,,-1)))/7,IF(G81&lt;&gt;"",($A81-(_xlfn.XLOOKUP(TRUE,G$24:G80&lt;&gt;"",$A$24:$A80,,,-1)))/7,"")))</f>
        <v/>
      </c>
    </row>
    <row r="82" spans="1:11" x14ac:dyDescent="0.25">
      <c r="A82" s="4">
        <f t="shared" ref="A82:A92" si="15">A81+7</f>
        <v>46163</v>
      </c>
      <c r="B82" s="1" t="str">
        <f t="shared" si="12"/>
        <v>Thursday</v>
      </c>
      <c r="C82" s="2"/>
      <c r="D82" s="2"/>
      <c r="E82" s="2"/>
      <c r="F82" s="2"/>
      <c r="G82" s="2"/>
      <c r="H82" s="27"/>
      <c r="I82" s="2" t="str">
        <f t="shared" si="13"/>
        <v/>
      </c>
      <c r="J82" s="2" t="str">
        <f t="shared" si="14"/>
        <v/>
      </c>
      <c r="K82" s="24" t="str" cm="1">
        <f t="array" ref="K82">IF(E82&lt;&gt;"",($A82-(_xlfn.XLOOKUP(TRUE,E$24:E81&lt;&gt;"",$A$24:$A81,,,-1)))/7,IF(F82&lt;&gt;"",($A82-(_xlfn.XLOOKUP(TRUE,F$24:F81&lt;&gt;"",$A$24:$A81,,,-1)))/7,IF(G82&lt;&gt;"",($A82-(_xlfn.XLOOKUP(TRUE,G$24:G81&lt;&gt;"",$A$24:$A81,,,-1)))/7,"")))</f>
        <v/>
      </c>
    </row>
    <row r="83" spans="1:11" x14ac:dyDescent="0.25">
      <c r="A83" s="4">
        <f t="shared" si="15"/>
        <v>46170</v>
      </c>
      <c r="B83" s="1" t="str">
        <f t="shared" si="12"/>
        <v>Thursday</v>
      </c>
      <c r="C83" s="2"/>
      <c r="D83" s="2"/>
      <c r="E83" s="2"/>
      <c r="F83" s="2" t="s">
        <v>33</v>
      </c>
      <c r="G83" s="2"/>
      <c r="H83" s="27"/>
      <c r="I83" s="2" t="str">
        <f t="shared" si="13"/>
        <v/>
      </c>
      <c r="J83" s="2" t="str">
        <f t="shared" si="14"/>
        <v>Facilities</v>
      </c>
      <c r="K83" s="24" cm="1">
        <f t="array" ref="K83">IF(E83&lt;&gt;"",($A83-(_xlfn.XLOOKUP(TRUE,E$24:E82&lt;&gt;"",$A$24:$A82,,,-1)))/7,IF(F83&lt;&gt;"",($A83-(_xlfn.XLOOKUP(TRUE,F$24:F82&lt;&gt;"",$A$24:$A82,,,-1)))/7,IF(G83&lt;&gt;"",($A83-(_xlfn.XLOOKUP(TRUE,G$24:G82&lt;&gt;"",$A$24:$A82,,,-1)))/7,"")))</f>
        <v>14</v>
      </c>
    </row>
    <row r="84" spans="1:11" x14ac:dyDescent="0.25">
      <c r="A84" s="4">
        <f t="shared" si="15"/>
        <v>46177</v>
      </c>
      <c r="B84" s="1" t="str">
        <f t="shared" si="12"/>
        <v>Thursday</v>
      </c>
      <c r="C84" s="2"/>
      <c r="D84" s="2" t="s">
        <v>1</v>
      </c>
      <c r="E84" s="2"/>
      <c r="F84" s="2"/>
      <c r="G84" s="2"/>
      <c r="H84" s="27" t="s">
        <v>3</v>
      </c>
      <c r="I84" s="2" t="str">
        <f t="shared" si="13"/>
        <v xml:space="preserve">Planning &amp; Highways (Planning only), followed by </v>
      </c>
      <c r="J84" s="2" t="str">
        <f t="shared" si="14"/>
        <v>F&amp;GP</v>
      </c>
      <c r="K84" s="24" t="str" cm="1">
        <f t="array" ref="K84">IF(E84&lt;&gt;"",($A84-(_xlfn.XLOOKUP(TRUE,E$24:E83&lt;&gt;"",$A$24:$A83,,,-1)))/7,IF(F84&lt;&gt;"",($A84-(_xlfn.XLOOKUP(TRUE,F$24:F83&lt;&gt;"",$A$24:$A83,,,-1)))/7,IF(G84&lt;&gt;"",($A84-(_xlfn.XLOOKUP(TRUE,G$24:G83&lt;&gt;"",$A$24:$A83,,,-1)))/7,"")))</f>
        <v/>
      </c>
    </row>
    <row r="85" spans="1:11" x14ac:dyDescent="0.25">
      <c r="A85" s="4">
        <f t="shared" si="15"/>
        <v>46184</v>
      </c>
      <c r="B85" s="1" t="str">
        <f t="shared" si="12"/>
        <v>Thursday</v>
      </c>
      <c r="C85" s="2"/>
      <c r="D85" s="2"/>
      <c r="E85" s="2"/>
      <c r="F85" s="2"/>
      <c r="G85" s="2"/>
      <c r="H85" s="27"/>
      <c r="I85" s="2" t="str">
        <f t="shared" si="13"/>
        <v/>
      </c>
      <c r="J85" s="2" t="str">
        <f t="shared" si="14"/>
        <v/>
      </c>
      <c r="K85" s="24" t="str" cm="1">
        <f t="array" ref="K85">IF(E85&lt;&gt;"",($A85-(_xlfn.XLOOKUP(TRUE,E$24:E84&lt;&gt;"",$A$24:$A84,,,-1)))/7,IF(F85&lt;&gt;"",($A85-(_xlfn.XLOOKUP(TRUE,F$24:F84&lt;&gt;"",$A$24:$A84,,,-1)))/7,IF(G85&lt;&gt;"",($A85-(_xlfn.XLOOKUP(TRUE,G$24:G84&lt;&gt;"",$A$24:$A84,,,-1)))/7,"")))</f>
        <v/>
      </c>
    </row>
    <row r="86" spans="1:11" x14ac:dyDescent="0.25">
      <c r="A86" s="4">
        <f t="shared" si="15"/>
        <v>46191</v>
      </c>
      <c r="B86" s="1" t="str">
        <f t="shared" si="12"/>
        <v>Thursday</v>
      </c>
      <c r="C86" s="2" t="s">
        <v>22</v>
      </c>
      <c r="D86" s="2"/>
      <c r="E86" s="2"/>
      <c r="F86" s="2"/>
      <c r="G86" s="2"/>
      <c r="H86" s="27"/>
      <c r="I86" s="2" t="str">
        <f t="shared" si="13"/>
        <v/>
      </c>
      <c r="J86" s="2" t="str">
        <f t="shared" si="14"/>
        <v>Full (Approval of Accounts)</v>
      </c>
      <c r="K86" s="24" t="str" cm="1">
        <f t="array" ref="K86">IF(E86&lt;&gt;"",($A86-(_xlfn.XLOOKUP(TRUE,E$24:E85&lt;&gt;"",$A$24:$A85,,,-1)))/7,IF(F86&lt;&gt;"",($A86-(_xlfn.XLOOKUP(TRUE,F$24:F85&lt;&gt;"",$A$24:$A85,,,-1)))/7,IF(G86&lt;&gt;"",($A86-(_xlfn.XLOOKUP(TRUE,G$24:G85&lt;&gt;"",$A$24:$A85,,,-1)))/7,"")))</f>
        <v/>
      </c>
    </row>
    <row r="87" spans="1:11" x14ac:dyDescent="0.25">
      <c r="A87" s="4">
        <f t="shared" si="15"/>
        <v>46198</v>
      </c>
      <c r="B87" s="1" t="str">
        <f t="shared" si="12"/>
        <v>Thursday</v>
      </c>
      <c r="C87" s="2"/>
      <c r="D87" s="2"/>
      <c r="E87" s="2"/>
      <c r="F87" s="2"/>
      <c r="G87" s="2" t="s">
        <v>17</v>
      </c>
      <c r="H87" s="27" t="s">
        <v>3</v>
      </c>
      <c r="I87" s="2" t="str">
        <f t="shared" si="13"/>
        <v/>
      </c>
      <c r="J87" s="2" t="str">
        <f t="shared" si="14"/>
        <v>Planning &amp; Highways (Both)</v>
      </c>
      <c r="K87" s="24" cm="1">
        <f t="array" ref="K87">IF(E87&lt;&gt;"",($A87-(_xlfn.XLOOKUP(TRUE,E$24:E86&lt;&gt;"",$A$24:$A86,,,-1)))/7,IF(F87&lt;&gt;"",($A87-(_xlfn.XLOOKUP(TRUE,F$24:F86&lt;&gt;"",$A$24:$A86,,,-1)))/7,IF(G87&lt;&gt;"",($A87-(_xlfn.XLOOKUP(TRUE,G$24:G86&lt;&gt;"",$A$24:$A86,,,-1)))/7,"")))</f>
        <v>12</v>
      </c>
    </row>
    <row r="88" spans="1:11" x14ac:dyDescent="0.25">
      <c r="A88" s="4">
        <f t="shared" si="15"/>
        <v>46205</v>
      </c>
      <c r="B88" s="1" t="str">
        <f t="shared" si="12"/>
        <v>Thursday</v>
      </c>
      <c r="C88" s="2"/>
      <c r="D88" s="2"/>
      <c r="E88" s="2" t="s">
        <v>2</v>
      </c>
      <c r="F88" s="2"/>
      <c r="G88" s="2"/>
      <c r="H88" s="27"/>
      <c r="I88" s="2" t="str">
        <f t="shared" si="13"/>
        <v/>
      </c>
      <c r="J88" s="2" t="str">
        <f t="shared" si="14"/>
        <v>Community</v>
      </c>
      <c r="K88" s="24" cm="1">
        <f t="array" ref="K88">IF(E88&lt;&gt;"",($A88-(_xlfn.XLOOKUP(TRUE,E$24:E87&lt;&gt;"",$A$24:$A87,,,-1)))/7,IF(F88&lt;&gt;"",($A88-(_xlfn.XLOOKUP(TRUE,F$24:F87&lt;&gt;"",$A$24:$A87,,,-1)))/7,IF(G88&lt;&gt;"",($A88-(_xlfn.XLOOKUP(TRUE,G$24:G87&lt;&gt;"",$A$24:$A87,,,-1)))/7,"")))</f>
        <v>12</v>
      </c>
    </row>
    <row r="89" spans="1:11" x14ac:dyDescent="0.25">
      <c r="A89" s="4">
        <f t="shared" si="15"/>
        <v>46212</v>
      </c>
      <c r="B89" s="1" t="str">
        <f t="shared" si="12"/>
        <v>Thursday</v>
      </c>
      <c r="C89" s="2"/>
      <c r="D89" s="2"/>
      <c r="E89" s="2"/>
      <c r="F89" s="2"/>
      <c r="G89" s="2"/>
      <c r="H89" s="27"/>
      <c r="I89" s="2" t="str">
        <f t="shared" si="13"/>
        <v/>
      </c>
      <c r="J89" s="2" t="str">
        <f t="shared" si="14"/>
        <v/>
      </c>
      <c r="K89" s="24" t="str" cm="1">
        <f t="array" ref="K89">IF(E89&lt;&gt;"",($A89-(_xlfn.XLOOKUP(TRUE,E$24:E88&lt;&gt;"",$A$24:$A88,,,-1)))/7,IF(F89&lt;&gt;"",($A89-(_xlfn.XLOOKUP(TRUE,F$24:F88&lt;&gt;"",$A$24:$A88,,,-1)))/7,IF(G89&lt;&gt;"",($A89-(_xlfn.XLOOKUP(TRUE,G$24:G88&lt;&gt;"",$A$24:$A88,,,-1)))/7,"")))</f>
        <v/>
      </c>
    </row>
    <row r="90" spans="1:11" x14ac:dyDescent="0.25">
      <c r="A90" s="4">
        <f t="shared" si="15"/>
        <v>46219</v>
      </c>
      <c r="B90" s="1" t="str">
        <f t="shared" si="12"/>
        <v>Thursday</v>
      </c>
      <c r="C90" s="2"/>
      <c r="D90" s="2"/>
      <c r="E90" s="2"/>
      <c r="F90" s="2"/>
      <c r="G90" s="2"/>
      <c r="H90" s="27" t="s">
        <v>3</v>
      </c>
      <c r="I90" s="2" t="str">
        <f t="shared" si="13"/>
        <v/>
      </c>
      <c r="J90" s="2" t="str">
        <f t="shared" si="14"/>
        <v>Planning &amp; Highways (Planning only)</v>
      </c>
      <c r="K90" s="24" t="str" cm="1">
        <f t="array" ref="K90">IF(E90&lt;&gt;"",($A90-(_xlfn.XLOOKUP(TRUE,E$24:E89&lt;&gt;"",$A$24:$A89,,,-1)))/7,IF(F90&lt;&gt;"",($A90-(_xlfn.XLOOKUP(TRUE,F$24:F89&lt;&gt;"",$A$24:$A89,,,-1)))/7,IF(G90&lt;&gt;"",($A90-(_xlfn.XLOOKUP(TRUE,G$24:G89&lt;&gt;"",$A$24:$A89,,,-1)))/7,"")))</f>
        <v/>
      </c>
    </row>
    <row r="91" spans="1:11" x14ac:dyDescent="0.25">
      <c r="A91" s="4">
        <f t="shared" si="15"/>
        <v>46226</v>
      </c>
      <c r="B91" s="1" t="str">
        <f t="shared" si="12"/>
        <v>Thursday</v>
      </c>
      <c r="I91" t="str">
        <f t="shared" si="13"/>
        <v/>
      </c>
      <c r="J91" s="2" t="str">
        <f t="shared" si="14"/>
        <v/>
      </c>
      <c r="K91" s="24" t="str" cm="1">
        <f t="array" ref="K91">IF(E91&lt;&gt;"",($A91-(_xlfn.XLOOKUP(TRUE,E$24:E90&lt;&gt;"",$A$24:$A90,,,-1)))/7,IF(F91&lt;&gt;"",($A91-(_xlfn.XLOOKUP(TRUE,F$24:F90&lt;&gt;"",$A$24:$A90,,,-1)))/7,IF(G91&lt;&gt;"",($A91-(_xlfn.XLOOKUP(TRUE,G$24:G90&lt;&gt;"",$A$24:$A90,,,-1)))/7,"")))</f>
        <v/>
      </c>
    </row>
    <row r="92" spans="1:11" x14ac:dyDescent="0.25">
      <c r="A92" s="4">
        <f t="shared" si="15"/>
        <v>46233</v>
      </c>
      <c r="B92" s="1" t="str">
        <f t="shared" si="12"/>
        <v>Thursday</v>
      </c>
      <c r="I92" t="str">
        <f t="shared" si="13"/>
        <v/>
      </c>
      <c r="J92" s="2" t="str">
        <f t="shared" si="14"/>
        <v/>
      </c>
      <c r="K92" s="24" t="str" cm="1">
        <f t="array" ref="K92">IF(E92&lt;&gt;"",($A92-(_xlfn.XLOOKUP(TRUE,E$24:E91&lt;&gt;"",$A$24:$A91,,,-1)))/7,IF(F92&lt;&gt;"",($A92-(_xlfn.XLOOKUP(TRUE,F$24:F91&lt;&gt;"",$A$24:$A91,,,-1)))/7,IF(G92&lt;&gt;"",($A92-(_xlfn.XLOOKUP(TRUE,G$24:G91&lt;&gt;"",$A$24:$A91,,,-1)))/7,"")))</f>
        <v/>
      </c>
    </row>
    <row r="93" spans="1:11" x14ac:dyDescent="0.25">
      <c r="A93"/>
      <c r="C93"/>
      <c r="D93"/>
      <c r="E93"/>
      <c r="F93"/>
      <c r="G93"/>
      <c r="I93"/>
    </row>
    <row r="94" spans="1:11" x14ac:dyDescent="0.25">
      <c r="A94"/>
      <c r="C94"/>
      <c r="D94"/>
      <c r="E94"/>
      <c r="F94"/>
      <c r="G94"/>
      <c r="H94"/>
      <c r="I94"/>
    </row>
    <row r="95" spans="1:11" x14ac:dyDescent="0.25">
      <c r="A95"/>
      <c r="C95"/>
      <c r="D95"/>
      <c r="E95"/>
      <c r="F95"/>
      <c r="G95"/>
      <c r="H95"/>
      <c r="I95"/>
    </row>
    <row r="96" spans="1:11" x14ac:dyDescent="0.25">
      <c r="A96"/>
      <c r="C96"/>
      <c r="D96"/>
      <c r="E96"/>
      <c r="F96"/>
      <c r="G96"/>
      <c r="H96"/>
      <c r="I96"/>
    </row>
    <row r="97" spans="1:9" x14ac:dyDescent="0.25">
      <c r="A97"/>
      <c r="C97"/>
      <c r="D97"/>
      <c r="E97"/>
      <c r="F97"/>
      <c r="G97"/>
      <c r="H97"/>
      <c r="I97"/>
    </row>
    <row r="98" spans="1:9" x14ac:dyDescent="0.25">
      <c r="A98"/>
      <c r="C98"/>
      <c r="D98"/>
      <c r="E98"/>
      <c r="F98"/>
      <c r="G98"/>
      <c r="H98"/>
      <c r="I98"/>
    </row>
    <row r="99" spans="1:9" x14ac:dyDescent="0.25">
      <c r="A99"/>
      <c r="C99"/>
      <c r="D99"/>
      <c r="E99"/>
      <c r="F99"/>
      <c r="G99"/>
      <c r="H99"/>
      <c r="I99"/>
    </row>
    <row r="100" spans="1:9" x14ac:dyDescent="0.25">
      <c r="A100"/>
      <c r="C100"/>
      <c r="D100"/>
      <c r="E100"/>
      <c r="F100"/>
      <c r="G100"/>
      <c r="H100"/>
      <c r="I100"/>
    </row>
    <row r="101" spans="1:9" x14ac:dyDescent="0.25">
      <c r="A101"/>
      <c r="C101"/>
      <c r="D101"/>
      <c r="E101"/>
      <c r="F101"/>
      <c r="G101"/>
      <c r="H101"/>
      <c r="I101"/>
    </row>
    <row r="102" spans="1:9" x14ac:dyDescent="0.25">
      <c r="A102"/>
      <c r="C102"/>
      <c r="D102"/>
      <c r="E102"/>
      <c r="F102"/>
      <c r="G102"/>
      <c r="H102"/>
      <c r="I102"/>
    </row>
    <row r="103" spans="1:9" x14ac:dyDescent="0.25">
      <c r="A103"/>
      <c r="C103"/>
      <c r="D103"/>
      <c r="E103"/>
      <c r="F103"/>
      <c r="G103"/>
      <c r="H103"/>
      <c r="I103"/>
    </row>
    <row r="104" spans="1:9" x14ac:dyDescent="0.25">
      <c r="A104"/>
      <c r="C104"/>
      <c r="D104"/>
      <c r="E104"/>
      <c r="F104"/>
      <c r="G104"/>
      <c r="H104"/>
      <c r="I104"/>
    </row>
    <row r="105" spans="1:9" x14ac:dyDescent="0.25">
      <c r="A105"/>
      <c r="C105"/>
      <c r="D105"/>
      <c r="E105"/>
      <c r="F105"/>
      <c r="G105"/>
      <c r="H105"/>
      <c r="I105"/>
    </row>
    <row r="106" spans="1:9" x14ac:dyDescent="0.25">
      <c r="A106"/>
      <c r="C106"/>
      <c r="D106"/>
      <c r="E106"/>
      <c r="F106"/>
      <c r="G106"/>
      <c r="H106"/>
      <c r="I106"/>
    </row>
    <row r="107" spans="1:9" x14ac:dyDescent="0.25">
      <c r="A107"/>
      <c r="C107"/>
      <c r="D107"/>
      <c r="E107"/>
      <c r="F107"/>
      <c r="G107"/>
      <c r="H107"/>
      <c r="I107"/>
    </row>
    <row r="108" spans="1:9" x14ac:dyDescent="0.25">
      <c r="A108"/>
      <c r="C108"/>
      <c r="D108"/>
      <c r="E108"/>
      <c r="F108"/>
      <c r="G108"/>
      <c r="H108"/>
      <c r="I108"/>
    </row>
    <row r="109" spans="1:9" x14ac:dyDescent="0.25">
      <c r="A109"/>
      <c r="C109"/>
      <c r="D109"/>
      <c r="E109"/>
      <c r="F109"/>
      <c r="G109"/>
      <c r="H109"/>
      <c r="I109"/>
    </row>
    <row r="110" spans="1:9" x14ac:dyDescent="0.25">
      <c r="A110"/>
      <c r="C110"/>
      <c r="D110"/>
      <c r="E110"/>
      <c r="F110"/>
      <c r="G110"/>
      <c r="H110"/>
      <c r="I110"/>
    </row>
    <row r="111" spans="1:9" x14ac:dyDescent="0.25">
      <c r="A111"/>
      <c r="C111"/>
      <c r="D111"/>
      <c r="E111"/>
      <c r="F111"/>
      <c r="G111"/>
      <c r="H111"/>
      <c r="I111"/>
    </row>
    <row r="112" spans="1:9" x14ac:dyDescent="0.25">
      <c r="A112"/>
      <c r="C112"/>
      <c r="D112"/>
      <c r="E112"/>
      <c r="F112"/>
      <c r="G112"/>
      <c r="H112"/>
      <c r="I112"/>
    </row>
    <row r="113" spans="1:9" x14ac:dyDescent="0.25">
      <c r="A113"/>
      <c r="C113"/>
      <c r="D113"/>
      <c r="E113"/>
      <c r="F113"/>
      <c r="G113"/>
      <c r="H113"/>
      <c r="I113"/>
    </row>
    <row r="114" spans="1:9" x14ac:dyDescent="0.25">
      <c r="A114"/>
      <c r="C114"/>
      <c r="D114"/>
      <c r="E114"/>
      <c r="F114"/>
      <c r="G114"/>
      <c r="H114"/>
      <c r="I114"/>
    </row>
    <row r="115" spans="1:9" x14ac:dyDescent="0.25">
      <c r="A115"/>
      <c r="C115"/>
      <c r="D115"/>
      <c r="E115"/>
      <c r="F115"/>
      <c r="G115"/>
      <c r="H115"/>
      <c r="I115"/>
    </row>
    <row r="116" spans="1:9" x14ac:dyDescent="0.25">
      <c r="A116"/>
      <c r="C116"/>
      <c r="D116"/>
      <c r="E116"/>
      <c r="F116"/>
      <c r="G116"/>
      <c r="H116"/>
      <c r="I116"/>
    </row>
    <row r="117" spans="1:9" x14ac:dyDescent="0.25">
      <c r="A117"/>
      <c r="C117"/>
      <c r="D117"/>
      <c r="E117"/>
      <c r="F117"/>
      <c r="G117"/>
      <c r="H117"/>
      <c r="I117"/>
    </row>
    <row r="118" spans="1:9" x14ac:dyDescent="0.25">
      <c r="A118"/>
      <c r="C118"/>
      <c r="D118"/>
      <c r="E118"/>
      <c r="F118"/>
      <c r="G118"/>
      <c r="H118"/>
      <c r="I118"/>
    </row>
    <row r="119" spans="1:9" x14ac:dyDescent="0.25">
      <c r="A119"/>
      <c r="C119"/>
      <c r="D119"/>
      <c r="E119"/>
      <c r="F119"/>
      <c r="G119"/>
      <c r="H119"/>
      <c r="I119"/>
    </row>
    <row r="120" spans="1:9" x14ac:dyDescent="0.25">
      <c r="A120"/>
      <c r="C120"/>
      <c r="D120"/>
      <c r="E120"/>
      <c r="F120"/>
      <c r="G120"/>
      <c r="H120"/>
      <c r="I120"/>
    </row>
    <row r="121" spans="1:9" x14ac:dyDescent="0.25">
      <c r="A121"/>
      <c r="C121"/>
      <c r="D121"/>
      <c r="E121"/>
      <c r="F121"/>
      <c r="G121"/>
      <c r="H121"/>
      <c r="I121"/>
    </row>
    <row r="122" spans="1:9" x14ac:dyDescent="0.25">
      <c r="A122"/>
      <c r="C122"/>
      <c r="D122"/>
      <c r="E122"/>
      <c r="F122"/>
      <c r="G122"/>
      <c r="H122"/>
      <c r="I122"/>
    </row>
    <row r="123" spans="1:9" x14ac:dyDescent="0.25">
      <c r="A123"/>
      <c r="C123"/>
      <c r="D123"/>
      <c r="E123"/>
      <c r="F123"/>
      <c r="G123"/>
      <c r="H123"/>
      <c r="I123"/>
    </row>
    <row r="124" spans="1:9" x14ac:dyDescent="0.25">
      <c r="A124"/>
      <c r="C124"/>
      <c r="D124"/>
      <c r="E124"/>
      <c r="F124"/>
      <c r="G124"/>
      <c r="H124"/>
      <c r="I124"/>
    </row>
    <row r="125" spans="1:9" x14ac:dyDescent="0.25">
      <c r="A125"/>
      <c r="C125"/>
      <c r="D125"/>
      <c r="E125"/>
      <c r="F125"/>
      <c r="G125"/>
      <c r="H125"/>
      <c r="I125"/>
    </row>
    <row r="126" spans="1:9" x14ac:dyDescent="0.25">
      <c r="A126"/>
      <c r="C126"/>
      <c r="D126"/>
      <c r="E126"/>
      <c r="F126"/>
      <c r="G126"/>
      <c r="H126"/>
      <c r="I126"/>
    </row>
    <row r="127" spans="1:9" x14ac:dyDescent="0.25">
      <c r="A127"/>
      <c r="C127"/>
      <c r="D127"/>
      <c r="E127"/>
      <c r="F127"/>
      <c r="G127"/>
      <c r="H127"/>
      <c r="I127"/>
    </row>
    <row r="128" spans="1:9" x14ac:dyDescent="0.25">
      <c r="A128"/>
      <c r="C128"/>
      <c r="D128"/>
      <c r="E128"/>
      <c r="F128"/>
      <c r="G128"/>
      <c r="H128"/>
      <c r="I128"/>
    </row>
    <row r="129" spans="1:9" x14ac:dyDescent="0.25">
      <c r="A129"/>
      <c r="C129"/>
      <c r="D129"/>
      <c r="E129"/>
      <c r="F129"/>
      <c r="G129"/>
      <c r="H129"/>
      <c r="I129"/>
    </row>
    <row r="130" spans="1:9" x14ac:dyDescent="0.25">
      <c r="A130"/>
      <c r="C130"/>
      <c r="D130"/>
      <c r="E130"/>
      <c r="F130"/>
      <c r="G130"/>
      <c r="H130"/>
      <c r="I130"/>
    </row>
    <row r="131" spans="1:9" x14ac:dyDescent="0.25">
      <c r="A131"/>
      <c r="C131"/>
      <c r="D131"/>
      <c r="E131"/>
      <c r="F131"/>
      <c r="G131"/>
      <c r="H131"/>
      <c r="I131"/>
    </row>
    <row r="132" spans="1:9" x14ac:dyDescent="0.25">
      <c r="A132"/>
      <c r="C132"/>
      <c r="D132"/>
      <c r="E132"/>
      <c r="F132"/>
      <c r="G132"/>
      <c r="H132"/>
      <c r="I132"/>
    </row>
    <row r="133" spans="1:9" x14ac:dyDescent="0.25">
      <c r="A133"/>
      <c r="C133"/>
      <c r="D133"/>
      <c r="E133"/>
      <c r="F133"/>
      <c r="G133"/>
      <c r="H133"/>
      <c r="I133"/>
    </row>
    <row r="134" spans="1:9" x14ac:dyDescent="0.25">
      <c r="A134"/>
      <c r="C134"/>
      <c r="D134"/>
      <c r="E134"/>
      <c r="F134"/>
      <c r="G134"/>
      <c r="H134"/>
      <c r="I134"/>
    </row>
    <row r="135" spans="1:9" x14ac:dyDescent="0.25">
      <c r="A135"/>
      <c r="C135"/>
      <c r="D135"/>
      <c r="E135"/>
      <c r="F135"/>
      <c r="G135"/>
      <c r="H135"/>
      <c r="I135"/>
    </row>
    <row r="136" spans="1:9" x14ac:dyDescent="0.25">
      <c r="A136"/>
      <c r="C136"/>
      <c r="D136"/>
      <c r="E136"/>
      <c r="F136"/>
      <c r="G136"/>
      <c r="H136"/>
      <c r="I136"/>
    </row>
    <row r="137" spans="1:9" x14ac:dyDescent="0.25">
      <c r="A137"/>
      <c r="C137"/>
      <c r="D137"/>
      <c r="E137"/>
      <c r="F137"/>
      <c r="G137"/>
      <c r="H137"/>
      <c r="I137"/>
    </row>
    <row r="138" spans="1:9" x14ac:dyDescent="0.25">
      <c r="A138"/>
      <c r="C138"/>
      <c r="D138"/>
      <c r="E138"/>
      <c r="F138"/>
      <c r="G138"/>
      <c r="H138"/>
      <c r="I138"/>
    </row>
    <row r="139" spans="1:9" x14ac:dyDescent="0.25">
      <c r="A139"/>
      <c r="C139"/>
      <c r="D139"/>
      <c r="E139"/>
      <c r="F139"/>
      <c r="G139"/>
      <c r="H139"/>
      <c r="I139"/>
    </row>
    <row r="140" spans="1:9" x14ac:dyDescent="0.25">
      <c r="A140"/>
      <c r="C140"/>
      <c r="D140"/>
      <c r="E140"/>
      <c r="F140"/>
      <c r="G140"/>
      <c r="H140"/>
      <c r="I140"/>
    </row>
    <row r="141" spans="1:9" x14ac:dyDescent="0.25">
      <c r="A141"/>
      <c r="C141"/>
      <c r="D141"/>
      <c r="E141"/>
      <c r="F141"/>
      <c r="G141"/>
      <c r="H141"/>
      <c r="I141"/>
    </row>
    <row r="142" spans="1:9" x14ac:dyDescent="0.25">
      <c r="B142" s="1"/>
      <c r="I142"/>
    </row>
    <row r="143" spans="1:9" x14ac:dyDescent="0.25">
      <c r="B143" s="1"/>
      <c r="I143"/>
    </row>
    <row r="144" spans="1:9" x14ac:dyDescent="0.25">
      <c r="B144" s="1"/>
      <c r="I144"/>
    </row>
    <row r="145" spans="2:9" x14ac:dyDescent="0.25">
      <c r="B145" s="1"/>
      <c r="I145"/>
    </row>
    <row r="146" spans="2:9" x14ac:dyDescent="0.25">
      <c r="B146" s="1"/>
    </row>
    <row r="147" spans="2:9" x14ac:dyDescent="0.25">
      <c r="B147" s="1"/>
    </row>
    <row r="148" spans="2:9" x14ac:dyDescent="0.25">
      <c r="B148" s="1"/>
    </row>
    <row r="149" spans="2:9" x14ac:dyDescent="0.25">
      <c r="B149" s="1"/>
    </row>
    <row r="150" spans="2:9" x14ac:dyDescent="0.25">
      <c r="B150" s="1"/>
    </row>
    <row r="151" spans="2:9" x14ac:dyDescent="0.25">
      <c r="B151" s="1"/>
    </row>
    <row r="152" spans="2:9" x14ac:dyDescent="0.25">
      <c r="B152" s="1"/>
    </row>
    <row r="153" spans="2:9" x14ac:dyDescent="0.25">
      <c r="B153" s="1"/>
    </row>
    <row r="154" spans="2:9" x14ac:dyDescent="0.25">
      <c r="B154" s="1"/>
    </row>
    <row r="155" spans="2:9" x14ac:dyDescent="0.25">
      <c r="B155" s="1"/>
    </row>
    <row r="156" spans="2:9" x14ac:dyDescent="0.25">
      <c r="B156" s="1"/>
    </row>
    <row r="157" spans="2:9" x14ac:dyDescent="0.25">
      <c r="B157" s="1"/>
    </row>
    <row r="158" spans="2:9" x14ac:dyDescent="0.25">
      <c r="B158" s="1"/>
    </row>
    <row r="159" spans="2:9" x14ac:dyDescent="0.25">
      <c r="B159" s="1"/>
    </row>
    <row r="160" spans="2:9" x14ac:dyDescent="0.25">
      <c r="B160" s="1"/>
    </row>
    <row r="161" spans="2:2" x14ac:dyDescent="0.25">
      <c r="B161" s="1"/>
    </row>
    <row r="162" spans="2:2" x14ac:dyDescent="0.25">
      <c r="B162" s="1"/>
    </row>
    <row r="163" spans="2:2" x14ac:dyDescent="0.25">
      <c r="B163" s="1"/>
    </row>
    <row r="164" spans="2:2" x14ac:dyDescent="0.25">
      <c r="B164" s="1"/>
    </row>
    <row r="165" spans="2:2" x14ac:dyDescent="0.25">
      <c r="B165" s="1"/>
    </row>
    <row r="166" spans="2:2" x14ac:dyDescent="0.25">
      <c r="B166" s="1"/>
    </row>
    <row r="167" spans="2:2" x14ac:dyDescent="0.25">
      <c r="B167" s="1"/>
    </row>
    <row r="168" spans="2:2" x14ac:dyDescent="0.25">
      <c r="B168" s="1"/>
    </row>
    <row r="169" spans="2:2" x14ac:dyDescent="0.25">
      <c r="B169" s="1"/>
    </row>
    <row r="170" spans="2:2" x14ac:dyDescent="0.25">
      <c r="B170" s="1"/>
    </row>
    <row r="171" spans="2:2" x14ac:dyDescent="0.25">
      <c r="B171" s="1"/>
    </row>
    <row r="172" spans="2:2" x14ac:dyDescent="0.25">
      <c r="B172" s="1"/>
    </row>
    <row r="173" spans="2:2" x14ac:dyDescent="0.25">
      <c r="B173" s="1"/>
    </row>
    <row r="174" spans="2:2" x14ac:dyDescent="0.25">
      <c r="B174" s="1"/>
    </row>
    <row r="175" spans="2:2" x14ac:dyDescent="0.25">
      <c r="B175" s="1"/>
    </row>
    <row r="176" spans="2:2" x14ac:dyDescent="0.25">
      <c r="B176" s="1"/>
    </row>
    <row r="177" spans="2:2" x14ac:dyDescent="0.25">
      <c r="B177" s="1"/>
    </row>
    <row r="178" spans="2:2" x14ac:dyDescent="0.25">
      <c r="B178" s="1"/>
    </row>
    <row r="179" spans="2:2" x14ac:dyDescent="0.25">
      <c r="B179" s="1"/>
    </row>
    <row r="180" spans="2:2" x14ac:dyDescent="0.25">
      <c r="B180" s="1"/>
    </row>
    <row r="181" spans="2:2" x14ac:dyDescent="0.25">
      <c r="B181" s="1"/>
    </row>
    <row r="182" spans="2:2" x14ac:dyDescent="0.25">
      <c r="B182" s="1"/>
    </row>
    <row r="183" spans="2:2" x14ac:dyDescent="0.25">
      <c r="B183" s="1"/>
    </row>
  </sheetData>
  <mergeCells count="1">
    <mergeCell ref="G2:H2"/>
  </mergeCells>
  <conditionalFormatting sqref="A2">
    <cfRule type="expression" dxfId="4" priority="2">
      <formula>OR($C2&lt;&gt;"",$D2&lt;&gt;"",$E2&lt;&gt;"",$F2&lt;&gt;"",$G2&lt;&gt;"",$H2&lt;&gt;"")</formula>
    </cfRule>
  </conditionalFormatting>
  <conditionalFormatting sqref="A26:J76">
    <cfRule type="expression" dxfId="3" priority="1">
      <formula>OR($C26&lt;&gt;"",$D26&lt;&gt;"",$E26&lt;&gt;"",$F26&lt;&gt;"",$G26&lt;&gt;"",$H26&lt;&gt;"")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EECDEB-BF4B-4823-A450-E022B84F41E9}">
  <dimension ref="A2:P175"/>
  <sheetViews>
    <sheetView workbookViewId="0">
      <selection activeCell="O28" sqref="O28"/>
    </sheetView>
  </sheetViews>
  <sheetFormatPr defaultRowHeight="15" x14ac:dyDescent="0.25"/>
  <cols>
    <col min="1" max="1" width="11.7109375" style="4" customWidth="1"/>
    <col min="2" max="2" width="11.5703125" customWidth="1"/>
    <col min="3" max="7" width="11.7109375" style="6" customWidth="1"/>
    <col min="8" max="8" width="11.7109375" style="7" customWidth="1"/>
    <col min="9" max="9" width="44.42578125" style="8" customWidth="1"/>
    <col min="10" max="10" width="34.140625" bestFit="1" customWidth="1"/>
    <col min="12" max="12" width="34.140625" bestFit="1" customWidth="1"/>
  </cols>
  <sheetData>
    <row r="2" spans="1:16" x14ac:dyDescent="0.25">
      <c r="A2" s="4" t="s">
        <v>32</v>
      </c>
      <c r="C2" s="5" t="s">
        <v>0</v>
      </c>
      <c r="D2" s="5" t="s">
        <v>1</v>
      </c>
      <c r="E2" s="5" t="s">
        <v>2</v>
      </c>
      <c r="F2" s="5" t="s">
        <v>33</v>
      </c>
      <c r="G2" s="40" t="s">
        <v>34</v>
      </c>
      <c r="H2" s="40"/>
      <c r="I2" s="34">
        <v>0.78125</v>
      </c>
      <c r="J2" s="3" t="s">
        <v>35</v>
      </c>
      <c r="L2" s="3" t="s">
        <v>10</v>
      </c>
      <c r="N2" s="3" t="s">
        <v>11</v>
      </c>
    </row>
    <row r="3" spans="1:16" x14ac:dyDescent="0.25">
      <c r="G3" s="7" t="s">
        <v>17</v>
      </c>
      <c r="H3" s="7" t="s">
        <v>3</v>
      </c>
    </row>
    <row r="4" spans="1:16" x14ac:dyDescent="0.25">
      <c r="A4" s="9"/>
      <c r="H4" s="6"/>
      <c r="I4" s="6"/>
      <c r="J4" s="6"/>
      <c r="L4" s="8" t="s">
        <v>0</v>
      </c>
      <c r="M4">
        <v>10</v>
      </c>
      <c r="N4">
        <v>10</v>
      </c>
      <c r="O4" t="s">
        <v>12</v>
      </c>
    </row>
    <row r="5" spans="1:16" x14ac:dyDescent="0.25">
      <c r="A5" s="9" t="s">
        <v>36</v>
      </c>
      <c r="H5" s="6"/>
      <c r="J5" s="2"/>
      <c r="L5" s="8" t="s">
        <v>1</v>
      </c>
      <c r="M5">
        <v>8</v>
      </c>
    </row>
    <row r="6" spans="1:16" x14ac:dyDescent="0.25">
      <c r="A6" s="9"/>
      <c r="H6" s="6"/>
      <c r="I6" s="6"/>
      <c r="J6" s="6"/>
      <c r="L6" s="8" t="s">
        <v>14</v>
      </c>
      <c r="M6">
        <v>3</v>
      </c>
    </row>
    <row r="7" spans="1:16" x14ac:dyDescent="0.25">
      <c r="A7" s="13">
        <v>45757</v>
      </c>
      <c r="B7" s="14" t="str">
        <f t="shared" ref="B7:B8" si="0">TEXT(A7,"dddd")</f>
        <v>Thursday</v>
      </c>
      <c r="C7" s="15" t="s">
        <v>0</v>
      </c>
      <c r="D7" s="15"/>
      <c r="E7" s="15"/>
      <c r="F7" s="15"/>
      <c r="G7" s="15"/>
      <c r="H7" s="15"/>
      <c r="I7" s="16"/>
      <c r="J7" s="17" t="str">
        <f t="shared" ref="J7:J8" si="1">IF(G7&lt;&gt;"","Planning &amp; Highways",IF(AND(H7&lt;&gt;"",C7="",D7="",F7="",E7=""),"Planning",C7&amp;D7&amp;F7&amp;E7))</f>
        <v>Full</v>
      </c>
      <c r="L7" s="8" t="s">
        <v>15</v>
      </c>
      <c r="M7">
        <v>3</v>
      </c>
    </row>
    <row r="8" spans="1:16" x14ac:dyDescent="0.25">
      <c r="A8" s="13">
        <v>45771</v>
      </c>
      <c r="B8" s="14" t="str">
        <f t="shared" si="0"/>
        <v>Thursday</v>
      </c>
      <c r="C8" s="15"/>
      <c r="D8" s="15"/>
      <c r="E8" s="15"/>
      <c r="F8" s="15"/>
      <c r="G8" s="15"/>
      <c r="H8" s="15" t="s">
        <v>3</v>
      </c>
      <c r="I8" s="16"/>
      <c r="J8" s="17" t="str">
        <f t="shared" si="1"/>
        <v>Planning</v>
      </c>
      <c r="L8" s="8" t="s">
        <v>3</v>
      </c>
      <c r="M8">
        <v>23</v>
      </c>
    </row>
    <row r="9" spans="1:16" x14ac:dyDescent="0.25">
      <c r="A9" s="13">
        <f>A10-7</f>
        <v>45778</v>
      </c>
      <c r="B9" s="14" t="str">
        <f>TEXT(A9,"dddd")</f>
        <v>Thursday</v>
      </c>
      <c r="C9" s="15"/>
      <c r="D9" s="15" t="s">
        <v>1</v>
      </c>
      <c r="E9" s="15" t="s">
        <v>4</v>
      </c>
      <c r="F9" s="15"/>
      <c r="G9" s="15"/>
      <c r="H9" s="18"/>
      <c r="I9" s="16" t="str">
        <f>IF(OR(G9="Highways",AND(C9="",D9="",F9="",E9="")),"",IF(H9="","",IF(AND(H9="Planning",J9&lt;&gt;""),"Planning, followed by ","")))</f>
        <v/>
      </c>
      <c r="J9" s="17" t="str">
        <f>IF(G9&lt;&gt;"","Planning &amp; Highways",IF(AND(H9&lt;&gt;"",C9="",D9="",F9="",E9=""),"Planning",C9&amp;D9&amp;F9&amp;E9))</f>
        <v>F&amp;GP</v>
      </c>
      <c r="M9">
        <f>SUM(M4:M8)</f>
        <v>47</v>
      </c>
      <c r="N9">
        <f>SUM(N4:N8)</f>
        <v>10</v>
      </c>
      <c r="O9">
        <f>M9-N9</f>
        <v>37</v>
      </c>
      <c r="P9" t="s">
        <v>9</v>
      </c>
    </row>
    <row r="10" spans="1:16" x14ac:dyDescent="0.25">
      <c r="A10" s="13">
        <v>45785</v>
      </c>
      <c r="B10" s="14" t="str">
        <f>TEXT(A10,"dddd")</f>
        <v>Thursday</v>
      </c>
      <c r="C10" s="15" t="s">
        <v>0</v>
      </c>
      <c r="D10" s="15" t="s">
        <v>4</v>
      </c>
      <c r="E10" s="15" t="s">
        <v>4</v>
      </c>
      <c r="F10" s="15" t="s">
        <v>4</v>
      </c>
      <c r="G10" s="15"/>
      <c r="H10" s="18" t="s">
        <v>3</v>
      </c>
      <c r="I10" s="16" t="str">
        <f t="shared" ref="I10" si="2">IF(OR(G10="Highways",AND(C10="",D10="",F10="",E10="")),"",IF(H10="","",IF(AND(H10="Planning",J10&lt;&gt;""),"Planning, followed by ","")))</f>
        <v xml:space="preserve">Planning, followed by </v>
      </c>
      <c r="J10" s="17" t="str">
        <f t="shared" ref="J10" si="3">IF(G10&lt;&gt;"","Planning &amp; Highways",IF(AND(H10&lt;&gt;"",C10="",D10="",F10="",E10=""),"Planning",C10&amp;D10&amp;F10&amp;E10))</f>
        <v>Full</v>
      </c>
    </row>
    <row r="11" spans="1:16" x14ac:dyDescent="0.25">
      <c r="B11" s="1"/>
      <c r="L11" s="3" t="s">
        <v>13</v>
      </c>
    </row>
    <row r="12" spans="1:16" x14ac:dyDescent="0.25">
      <c r="A12" s="9" t="s">
        <v>8</v>
      </c>
      <c r="B12" s="1"/>
    </row>
    <row r="13" spans="1:16" x14ac:dyDescent="0.25">
      <c r="A13" s="9" t="s">
        <v>21</v>
      </c>
      <c r="B13" s="1"/>
      <c r="I13" s="35"/>
      <c r="L13" s="8" t="s">
        <v>19</v>
      </c>
      <c r="M13">
        <f>C15</f>
        <v>6</v>
      </c>
      <c r="N13">
        <f>COUNTIFS($I$17:$I$68,"Planning &amp; Highways (Planning only), followed by ",$J$17:$J$68,"Full")+COUNTIFS($I$17:$I$68,"Planning &amp; Highways (Planning only), followed by ",$J$17:$J$68,"Full (Annual)")+COUNTIFS($I$17:$I$68,"Planning &amp; Highways (Planning only), followed by ",$J$17:$J$68,"Full (Approval of Accounts)")</f>
        <v>2</v>
      </c>
      <c r="O13" t="str">
        <f>"  (Planning &amp; Highways followed by "&amp;L13&amp;")"</f>
        <v xml:space="preserve">  (Planning &amp; Highways followed by Full or Annual)</v>
      </c>
    </row>
    <row r="14" spans="1:16" ht="15.75" thickBot="1" x14ac:dyDescent="0.3">
      <c r="B14" s="1"/>
      <c r="L14" s="8" t="s">
        <v>1</v>
      </c>
      <c r="M14">
        <f>D15</f>
        <v>6</v>
      </c>
      <c r="N14">
        <f>COUNTIFS($I$17:$I$68,"Planning &amp; Highways (Planning only), followed by ",$J$17:$J$68,L14)</f>
        <v>4</v>
      </c>
      <c r="O14" t="str">
        <f t="shared" ref="O14:O16" si="4">"  (Planning &amp; Highways followed by "&amp;L14&amp;")"</f>
        <v xml:space="preserve">  (Planning &amp; Highways followed by F&amp;GP)</v>
      </c>
    </row>
    <row r="15" spans="1:16" ht="15.75" thickBot="1" x14ac:dyDescent="0.3">
      <c r="A15" s="10" t="s">
        <v>5</v>
      </c>
      <c r="B15" s="11"/>
      <c r="C15" s="12">
        <f>COUNTIF(C16:C69,C2)+COUNTIF(C16:C69,"Full (Annual)")+COUNTIF(C16:C69,"Full (Approval of Accounts)")</f>
        <v>6</v>
      </c>
      <c r="D15" s="12">
        <f t="shared" ref="D15:F15" si="5">COUNTIF(D16:D69,D2)</f>
        <v>6</v>
      </c>
      <c r="E15" s="12">
        <f t="shared" si="5"/>
        <v>4</v>
      </c>
      <c r="F15" s="12">
        <f t="shared" si="5"/>
        <v>4</v>
      </c>
      <c r="G15" s="12">
        <f>COUNTIF(G16:G69,G3)</f>
        <v>4</v>
      </c>
      <c r="H15" s="12">
        <f>COUNTIF(H16:H69,H3)</f>
        <v>17</v>
      </c>
      <c r="I15" s="20">
        <f>COUNTIF(I17:T68,"Planning &amp; Highways*, followed by ")</f>
        <v>8</v>
      </c>
      <c r="J15" s="20">
        <f>52-COUNTBLANK(J17:J68)</f>
        <v>30</v>
      </c>
      <c r="L15" s="8" t="s">
        <v>2</v>
      </c>
      <c r="M15">
        <f>E15</f>
        <v>4</v>
      </c>
      <c r="N15">
        <f>COUNTIFS($I$17:$I$68,"Planning &amp; Highways (Planning only), followed by ",$J$17:$J$68,L15)</f>
        <v>1</v>
      </c>
      <c r="O15" t="str">
        <f t="shared" si="4"/>
        <v xml:space="preserve">  (Planning &amp; Highways followed by Community)</v>
      </c>
    </row>
    <row r="16" spans="1:16" ht="15.75" thickBot="1" x14ac:dyDescent="0.3">
      <c r="B16" s="1"/>
      <c r="I16" s="21"/>
      <c r="J16" s="22"/>
      <c r="K16" s="23" t="s">
        <v>37</v>
      </c>
      <c r="L16" s="8" t="s">
        <v>33</v>
      </c>
      <c r="M16">
        <f>F15</f>
        <v>4</v>
      </c>
      <c r="N16">
        <f>COUNTIFS($I$17:$I$68,"Planning &amp; Highways (Planning only), followed by ",$J$17:$J$68,L16)</f>
        <v>1</v>
      </c>
      <c r="O16" t="str">
        <f t="shared" si="4"/>
        <v xml:space="preserve">  (Planning &amp; Highways followed by Facilities)</v>
      </c>
    </row>
    <row r="17" spans="1:16" x14ac:dyDescent="0.25">
      <c r="A17" s="4">
        <v>45785</v>
      </c>
      <c r="B17" s="1" t="str">
        <f>TEXT(A17,"dddd")</f>
        <v>Thursday</v>
      </c>
      <c r="C17" s="26" t="s">
        <v>6</v>
      </c>
      <c r="D17" s="2"/>
      <c r="E17" s="2"/>
      <c r="F17" s="2"/>
      <c r="G17" s="2"/>
      <c r="H17" s="27"/>
      <c r="I17" s="2" t="str">
        <f>IF(OR(G17="Highways",AND(C17="",D17="",F17="",E17="")),"",IF(H17="","",IF(AND(H17="Planning",J17&lt;&gt;""),"Planning &amp; Highways (Planning only), followed by ","")))</f>
        <v/>
      </c>
      <c r="J17" s="2" t="str">
        <f>IF(G17&lt;&gt;"","Planning &amp; Highways (both)",IF(AND(H17&lt;&gt;"",C17="",D17="",F17="",E17=""),"Planning &amp; Highways (Planning only)",C17&amp;D17&amp;F17&amp;E17))</f>
        <v>(VE80)</v>
      </c>
      <c r="K17" s="24"/>
      <c r="L17" s="8" t="s">
        <v>20</v>
      </c>
      <c r="M17">
        <f>G15</f>
        <v>4</v>
      </c>
    </row>
    <row r="18" spans="1:16" x14ac:dyDescent="0.25">
      <c r="A18" s="4">
        <f>A10+7</f>
        <v>45792</v>
      </c>
      <c r="B18" s="1" t="str">
        <f>TEXT(A18,"dddd")</f>
        <v>Thursday</v>
      </c>
      <c r="C18" s="2" t="s">
        <v>16</v>
      </c>
      <c r="D18" s="2"/>
      <c r="E18" s="2"/>
      <c r="F18" s="2"/>
      <c r="G18" s="2"/>
      <c r="H18" s="27" t="s">
        <v>3</v>
      </c>
      <c r="I18" s="2" t="str">
        <f>IF(OR(G18="Highways",AND(C18="",D18="",F18="",E18="")),"",IF(H18="","",IF(AND(H18="Planning",J18&lt;&gt;""),"Planning &amp; Highways (Planning only), followed by ","")))</f>
        <v xml:space="preserve">Planning &amp; Highways (Planning only), followed by </v>
      </c>
      <c r="J18" s="2" t="str">
        <f>IF(G18&lt;&gt;"","Planning &amp; Highways (Both)",IF(AND(H18&lt;&gt;"",C18="",D18="",F18="",E18=""),"Planning &amp; Highways (Planning only)",C18&amp;D18&amp;F18&amp;E18))</f>
        <v>Full (Annual)</v>
      </c>
      <c r="K18" s="24"/>
      <c r="L18" s="8" t="s">
        <v>18</v>
      </c>
      <c r="M18">
        <f>H15-G15</f>
        <v>13</v>
      </c>
    </row>
    <row r="19" spans="1:16" x14ac:dyDescent="0.25">
      <c r="A19" s="4">
        <f t="shared" ref="A19:A68" si="6">A18+7</f>
        <v>45799</v>
      </c>
      <c r="B19" s="1" t="str">
        <f t="shared" ref="B19:B68" si="7">TEXT(A19,"dddd")</f>
        <v>Thursday</v>
      </c>
      <c r="C19" s="2"/>
      <c r="D19" s="2"/>
      <c r="E19" s="2"/>
      <c r="F19" s="2"/>
      <c r="G19" s="2"/>
      <c r="H19" s="27"/>
      <c r="I19" s="2" t="str">
        <f t="shared" ref="I19:I68" si="8">IF(OR(G19="Highways",AND(C19="",D19="",F19="",E19="")),"",IF(H19="","",IF(AND(H19="Planning",J19&lt;&gt;""),"Planning &amp; Highways (Planning only), followed by ","")))</f>
        <v/>
      </c>
      <c r="J19" s="2" t="str">
        <f t="shared" ref="J19:J68" si="9">IF(G19&lt;&gt;"","Planning &amp; Highways (Both)",IF(AND(H19&lt;&gt;"",C19="",D19="",F19="",E19=""),"Planning &amp; Highways (Planning only)",C19&amp;D19&amp;F19&amp;E19))</f>
        <v/>
      </c>
      <c r="K19" s="24"/>
      <c r="M19">
        <f>SUM(M13:M18)</f>
        <v>37</v>
      </c>
      <c r="N19">
        <f>SUM(N13:N18)</f>
        <v>8</v>
      </c>
      <c r="O19">
        <f>M19-N19</f>
        <v>29</v>
      </c>
      <c r="P19" t="s">
        <v>9</v>
      </c>
    </row>
    <row r="20" spans="1:16" x14ac:dyDescent="0.25">
      <c r="A20" s="4">
        <f t="shared" si="6"/>
        <v>45806</v>
      </c>
      <c r="B20" s="1" t="str">
        <f t="shared" si="7"/>
        <v>Thursday</v>
      </c>
      <c r="C20" s="2"/>
      <c r="D20" s="2"/>
      <c r="E20" s="2"/>
      <c r="F20" s="2"/>
      <c r="G20" s="2"/>
      <c r="H20" s="27"/>
      <c r="I20" s="2" t="str">
        <f t="shared" si="8"/>
        <v/>
      </c>
      <c r="J20" s="2" t="str">
        <f t="shared" si="9"/>
        <v/>
      </c>
      <c r="K20" s="24"/>
    </row>
    <row r="21" spans="1:16" x14ac:dyDescent="0.25">
      <c r="A21" s="4">
        <f t="shared" si="6"/>
        <v>45813</v>
      </c>
      <c r="B21" s="1" t="str">
        <f t="shared" si="7"/>
        <v>Thursday</v>
      </c>
      <c r="C21" s="2"/>
      <c r="D21" s="2" t="s">
        <v>1</v>
      </c>
      <c r="E21" s="2"/>
      <c r="F21" s="2"/>
      <c r="G21" s="2"/>
      <c r="H21" s="27" t="s">
        <v>3</v>
      </c>
      <c r="I21" s="2" t="str">
        <f t="shared" si="8"/>
        <v xml:space="preserve">Planning &amp; Highways (Planning only), followed by </v>
      </c>
      <c r="J21" s="2" t="str">
        <f t="shared" si="9"/>
        <v>F&amp;GP</v>
      </c>
      <c r="K21" s="24"/>
    </row>
    <row r="22" spans="1:16" x14ac:dyDescent="0.25">
      <c r="A22" s="4">
        <f t="shared" si="6"/>
        <v>45820</v>
      </c>
      <c r="B22" s="1" t="str">
        <f t="shared" si="7"/>
        <v>Thursday</v>
      </c>
      <c r="C22" s="2"/>
      <c r="D22" s="2"/>
      <c r="E22" s="2"/>
      <c r="F22" s="2"/>
      <c r="G22" s="2"/>
      <c r="H22" s="27"/>
      <c r="I22" s="2" t="str">
        <f t="shared" si="8"/>
        <v/>
      </c>
      <c r="J22" s="2" t="str">
        <f t="shared" si="9"/>
        <v/>
      </c>
      <c r="K22" s="24"/>
    </row>
    <row r="23" spans="1:16" x14ac:dyDescent="0.25">
      <c r="A23" s="4">
        <f t="shared" si="6"/>
        <v>45827</v>
      </c>
      <c r="B23" s="1" t="str">
        <f t="shared" si="7"/>
        <v>Thursday</v>
      </c>
      <c r="C23" s="2" t="s">
        <v>22</v>
      </c>
      <c r="D23" s="2"/>
      <c r="E23" s="2"/>
      <c r="F23" s="2"/>
      <c r="G23" s="2"/>
      <c r="H23" s="27"/>
      <c r="I23" s="2" t="str">
        <f t="shared" si="8"/>
        <v/>
      </c>
      <c r="J23" s="2" t="str">
        <f t="shared" si="9"/>
        <v>Full (Approval of Accounts)</v>
      </c>
      <c r="K23" s="24"/>
    </row>
    <row r="24" spans="1:16" x14ac:dyDescent="0.25">
      <c r="A24" s="4">
        <f t="shared" si="6"/>
        <v>45834</v>
      </c>
      <c r="B24" s="1" t="str">
        <f t="shared" si="7"/>
        <v>Thursday</v>
      </c>
      <c r="C24" s="2"/>
      <c r="D24" s="2"/>
      <c r="E24" s="2"/>
      <c r="F24" s="2"/>
      <c r="G24" s="2" t="s">
        <v>17</v>
      </c>
      <c r="H24" s="27" t="s">
        <v>3</v>
      </c>
      <c r="I24" s="2" t="str">
        <f t="shared" si="8"/>
        <v/>
      </c>
      <c r="J24" s="2" t="str">
        <f t="shared" si="9"/>
        <v>Planning &amp; Highways (Both)</v>
      </c>
      <c r="K24" s="24"/>
    </row>
    <row r="25" spans="1:16" x14ac:dyDescent="0.25">
      <c r="A25" s="4">
        <f t="shared" si="6"/>
        <v>45841</v>
      </c>
      <c r="B25" s="1" t="str">
        <f t="shared" si="7"/>
        <v>Thursday</v>
      </c>
      <c r="C25" s="2"/>
      <c r="D25" s="2"/>
      <c r="E25" s="2" t="s">
        <v>2</v>
      </c>
      <c r="F25" s="2"/>
      <c r="G25" s="2"/>
      <c r="H25" s="27"/>
      <c r="I25" s="2" t="str">
        <f t="shared" si="8"/>
        <v/>
      </c>
      <c r="J25" s="2" t="str">
        <f t="shared" si="9"/>
        <v>Community</v>
      </c>
      <c r="K25" s="24"/>
    </row>
    <row r="26" spans="1:16" x14ac:dyDescent="0.25">
      <c r="A26" s="4">
        <f t="shared" si="6"/>
        <v>45848</v>
      </c>
      <c r="B26" s="1" t="str">
        <f t="shared" si="7"/>
        <v>Thursday</v>
      </c>
      <c r="C26" s="2"/>
      <c r="D26" s="2"/>
      <c r="E26" s="2"/>
      <c r="F26" s="2" t="s">
        <v>33</v>
      </c>
      <c r="G26" s="2"/>
      <c r="H26" s="27"/>
      <c r="I26" s="2" t="str">
        <f t="shared" si="8"/>
        <v/>
      </c>
      <c r="J26" s="2" t="str">
        <f t="shared" si="9"/>
        <v>Facilities</v>
      </c>
      <c r="K26" s="24"/>
    </row>
    <row r="27" spans="1:16" x14ac:dyDescent="0.25">
      <c r="A27" s="4">
        <f t="shared" si="6"/>
        <v>45855</v>
      </c>
      <c r="B27" s="1" t="str">
        <f t="shared" si="7"/>
        <v>Thursday</v>
      </c>
      <c r="C27" s="2"/>
      <c r="D27" s="2"/>
      <c r="E27" s="2"/>
      <c r="F27" s="2"/>
      <c r="G27" s="2"/>
      <c r="H27" s="27" t="s">
        <v>3</v>
      </c>
      <c r="I27" s="2" t="str">
        <f t="shared" si="8"/>
        <v/>
      </c>
      <c r="J27" s="2" t="str">
        <f t="shared" si="9"/>
        <v>Planning &amp; Highways (Planning only)</v>
      </c>
      <c r="K27" s="24" t="str" cm="1">
        <f t="array" ref="K27">IF(E27&lt;&gt;"",($A27-(_xlfn.XLOOKUP(TRUE,E$16:E26&lt;&gt;"",$A$16:$A26,,,-1)))/7,IF(F27&lt;&gt;"",($A27-(_xlfn.XLOOKUP(TRUE,F$16:F26&lt;&gt;"",$A$16:$A26,,,-1)))/7,IF(G27&lt;&gt;"",($A27-(_xlfn.XLOOKUP(TRUE,G$16:G26&lt;&gt;"",$A$16:$A26,,,-1)))/7,"")))</f>
        <v/>
      </c>
    </row>
    <row r="28" spans="1:16" x14ac:dyDescent="0.25">
      <c r="A28" s="4">
        <f t="shared" si="6"/>
        <v>45862</v>
      </c>
      <c r="B28" s="1" t="str">
        <f t="shared" si="7"/>
        <v>Thursday</v>
      </c>
      <c r="C28" s="2"/>
      <c r="D28" s="2"/>
      <c r="E28" s="2"/>
      <c r="F28" s="2"/>
      <c r="G28" s="2"/>
      <c r="H28" s="27"/>
      <c r="I28" s="2" t="str">
        <f t="shared" si="8"/>
        <v/>
      </c>
      <c r="J28" s="2" t="str">
        <f t="shared" si="9"/>
        <v/>
      </c>
      <c r="K28" s="24" t="str" cm="1">
        <f t="array" ref="K28">IF(E28&lt;&gt;"",($A28-(_xlfn.XLOOKUP(TRUE,E$16:E27&lt;&gt;"",$A$16:$A27,,,-1)))/7,IF(F28&lt;&gt;"",($A28-(_xlfn.XLOOKUP(TRUE,F$16:F27&lt;&gt;"",$A$16:$A27,,,-1)))/7,IF(G28&lt;&gt;"",($A28-(_xlfn.XLOOKUP(TRUE,G$16:G27&lt;&gt;"",$A$16:$A27,,,-1)))/7,"")))</f>
        <v/>
      </c>
    </row>
    <row r="29" spans="1:16" x14ac:dyDescent="0.25">
      <c r="A29" s="4">
        <f t="shared" si="6"/>
        <v>45869</v>
      </c>
      <c r="B29" s="1" t="str">
        <f t="shared" si="7"/>
        <v>Thursday</v>
      </c>
      <c r="C29" s="2"/>
      <c r="D29" s="2"/>
      <c r="E29" s="2"/>
      <c r="F29" s="2"/>
      <c r="G29" s="2"/>
      <c r="H29" s="27"/>
      <c r="I29" s="2" t="str">
        <f t="shared" si="8"/>
        <v/>
      </c>
      <c r="J29" s="2" t="str">
        <f t="shared" si="9"/>
        <v/>
      </c>
      <c r="K29" s="24" t="str" cm="1">
        <f t="array" ref="K29">IF(E29&lt;&gt;"",($A29-(_xlfn.XLOOKUP(TRUE,E$16:E28&lt;&gt;"",$A$16:$A28,,,-1)))/7,IF(F29&lt;&gt;"",($A29-(_xlfn.XLOOKUP(TRUE,F$16:F28&lt;&gt;"",$A$16:$A28,,,-1)))/7,IF(G29&lt;&gt;"",($A29-(_xlfn.XLOOKUP(TRUE,G$16:G28&lt;&gt;"",$A$16:$A28,,,-1)))/7,"")))</f>
        <v/>
      </c>
    </row>
    <row r="30" spans="1:16" x14ac:dyDescent="0.25">
      <c r="A30" s="25">
        <f t="shared" si="6"/>
        <v>45876</v>
      </c>
      <c r="B30" s="19" t="str">
        <f t="shared" si="7"/>
        <v>Thursday</v>
      </c>
      <c r="C30" s="28"/>
      <c r="D30" s="28"/>
      <c r="E30" s="28"/>
      <c r="F30" s="28"/>
      <c r="G30" s="2"/>
      <c r="H30" s="28" t="s">
        <v>3</v>
      </c>
      <c r="I30" s="2" t="str">
        <f t="shared" si="8"/>
        <v/>
      </c>
      <c r="J30" s="2" t="str">
        <f t="shared" si="9"/>
        <v>Planning &amp; Highways (Planning only)</v>
      </c>
      <c r="K30" s="24" t="str" cm="1">
        <f t="array" ref="K30">IF(E30&lt;&gt;"",($A30-(_xlfn.XLOOKUP(TRUE,E$16:E29&lt;&gt;"",$A$16:$A29,,,-1)))/7,IF(F30&lt;&gt;"",($A30-(_xlfn.XLOOKUP(TRUE,F$16:F29&lt;&gt;"",$A$16:$A29,,,-1)))/7,IF(G30&lt;&gt;"",($A30-(_xlfn.XLOOKUP(TRUE,G$16:G29&lt;&gt;"",$A$16:$A29,,,-1)))/7,"")))</f>
        <v/>
      </c>
    </row>
    <row r="31" spans="1:16" x14ac:dyDescent="0.25">
      <c r="A31" s="25">
        <f t="shared" si="6"/>
        <v>45883</v>
      </c>
      <c r="B31" s="19" t="str">
        <f t="shared" si="7"/>
        <v>Thursday</v>
      </c>
      <c r="C31" s="28"/>
      <c r="D31" s="28"/>
      <c r="E31" s="28"/>
      <c r="F31" s="28"/>
      <c r="G31" s="28"/>
      <c r="H31" s="28"/>
      <c r="I31" s="28" t="str">
        <f t="shared" si="8"/>
        <v/>
      </c>
      <c r="J31" s="28" t="str">
        <f t="shared" si="9"/>
        <v/>
      </c>
      <c r="K31" s="24" t="str" cm="1">
        <f t="array" ref="K31">IF(E31&lt;&gt;"",($A31-(_xlfn.XLOOKUP(TRUE,E$16:E30&lt;&gt;"",$A$16:$A30,,,-1)))/7,IF(F31&lt;&gt;"",($A31-(_xlfn.XLOOKUP(TRUE,F$16:F30&lt;&gt;"",$A$16:$A30,,,-1)))/7,IF(G31&lt;&gt;"",($A31-(_xlfn.XLOOKUP(TRUE,G$16:G30&lt;&gt;"",$A$16:$A30,,,-1)))/7,"")))</f>
        <v/>
      </c>
    </row>
    <row r="32" spans="1:16" x14ac:dyDescent="0.25">
      <c r="A32" s="25">
        <f t="shared" si="6"/>
        <v>45890</v>
      </c>
      <c r="B32" s="19" t="str">
        <f t="shared" si="7"/>
        <v>Thursday</v>
      </c>
      <c r="C32" s="28"/>
      <c r="D32" s="28"/>
      <c r="E32" s="28"/>
      <c r="F32" s="28"/>
      <c r="G32" s="28"/>
      <c r="H32" s="28"/>
      <c r="I32" s="28" t="str">
        <f t="shared" si="8"/>
        <v/>
      </c>
      <c r="J32" s="28" t="str">
        <f t="shared" si="9"/>
        <v/>
      </c>
      <c r="K32" s="24" t="str" cm="1">
        <f t="array" ref="K32">IF(E32&lt;&gt;"",($A32-(_xlfn.XLOOKUP(TRUE,E$16:E31&lt;&gt;"",$A$16:$A31,,,-1)))/7,IF(F32&lt;&gt;"",($A32-(_xlfn.XLOOKUP(TRUE,F$16:F31&lt;&gt;"",$A$16:$A31,,,-1)))/7,IF(G32&lt;&gt;"",($A32-(_xlfn.XLOOKUP(TRUE,G$16:G31&lt;&gt;"",$A$16:$A31,,,-1)))/7,"")))</f>
        <v/>
      </c>
    </row>
    <row r="33" spans="1:11" x14ac:dyDescent="0.25">
      <c r="A33" s="25">
        <f t="shared" si="6"/>
        <v>45897</v>
      </c>
      <c r="B33" s="19" t="str">
        <f t="shared" si="7"/>
        <v>Thursday</v>
      </c>
      <c r="C33" s="28"/>
      <c r="D33" s="28" t="s">
        <v>1</v>
      </c>
      <c r="E33" s="28"/>
      <c r="F33" s="28"/>
      <c r="G33" s="28"/>
      <c r="H33" s="28" t="s">
        <v>3</v>
      </c>
      <c r="I33" s="2" t="str">
        <f t="shared" si="8"/>
        <v xml:space="preserve">Planning &amp; Highways (Planning only), followed by </v>
      </c>
      <c r="J33" s="2" t="str">
        <f t="shared" si="9"/>
        <v>F&amp;GP</v>
      </c>
      <c r="K33" s="24" t="str" cm="1">
        <f t="array" ref="K33">IF(E33&lt;&gt;"",($A33-(_xlfn.XLOOKUP(TRUE,E$16:E32&lt;&gt;"",$A$16:$A32,,,-1)))/7,IF(F33&lt;&gt;"",($A33-(_xlfn.XLOOKUP(TRUE,F$16:F32&lt;&gt;"",$A$16:$A32,,,-1)))/7,IF(G33&lt;&gt;"",($A33-(_xlfn.XLOOKUP(TRUE,G$16:G32&lt;&gt;"",$A$16:$A32,,,-1)))/7,"")))</f>
        <v/>
      </c>
    </row>
    <row r="34" spans="1:11" x14ac:dyDescent="0.25">
      <c r="A34" s="4">
        <f t="shared" si="6"/>
        <v>45904</v>
      </c>
      <c r="B34" s="1" t="str">
        <f t="shared" si="7"/>
        <v>Thursday</v>
      </c>
      <c r="C34" s="2"/>
      <c r="D34" s="2"/>
      <c r="E34" s="2"/>
      <c r="F34" s="2"/>
      <c r="G34" s="2"/>
      <c r="H34" s="2"/>
      <c r="I34" s="2" t="str">
        <f t="shared" si="8"/>
        <v/>
      </c>
      <c r="J34" s="2" t="str">
        <f t="shared" si="9"/>
        <v/>
      </c>
      <c r="K34" s="24" t="str" cm="1">
        <f t="array" ref="K34">IF(E34&lt;&gt;"",($A34-(_xlfn.XLOOKUP(TRUE,E$16:E33&lt;&gt;"",$A$16:$A33,,,-1)))/7,IF(F34&lt;&gt;"",($A34-(_xlfn.XLOOKUP(TRUE,F$16:F33&lt;&gt;"",$A$16:$A33,,,-1)))/7,IF(G34&lt;&gt;"",($A34-(_xlfn.XLOOKUP(TRUE,G$16:G33&lt;&gt;"",$A$16:$A33,,,-1)))/7,"")))</f>
        <v/>
      </c>
    </row>
    <row r="35" spans="1:11" x14ac:dyDescent="0.25">
      <c r="A35" s="4">
        <f t="shared" si="6"/>
        <v>45911</v>
      </c>
      <c r="B35" s="1" t="str">
        <f t="shared" si="7"/>
        <v>Thursday</v>
      </c>
      <c r="C35" s="2" t="s">
        <v>0</v>
      </c>
      <c r="D35" s="2"/>
      <c r="E35" s="2"/>
      <c r="F35" s="2"/>
      <c r="G35" s="2"/>
      <c r="H35" s="27"/>
      <c r="I35" s="2" t="str">
        <f t="shared" si="8"/>
        <v/>
      </c>
      <c r="J35" s="2" t="str">
        <f t="shared" si="9"/>
        <v>Full</v>
      </c>
      <c r="K35" s="24" t="str" cm="1">
        <f t="array" ref="K35">IF(E35&lt;&gt;"",($A35-(_xlfn.XLOOKUP(TRUE,E$16:E34&lt;&gt;"",$A$16:$A34,,,-1)))/7,IF(F35&lt;&gt;"",($A35-(_xlfn.XLOOKUP(TRUE,F$16:F34&lt;&gt;"",$A$16:$A34,,,-1)))/7,IF(G35&lt;&gt;"",($A35-(_xlfn.XLOOKUP(TRUE,G$16:G34&lt;&gt;"",$A$16:$A34,,,-1)))/7,"")))</f>
        <v/>
      </c>
    </row>
    <row r="36" spans="1:11" x14ac:dyDescent="0.25">
      <c r="A36" s="4">
        <f t="shared" si="6"/>
        <v>45918</v>
      </c>
      <c r="B36" s="1" t="str">
        <f t="shared" si="7"/>
        <v>Thursday</v>
      </c>
      <c r="C36" s="2"/>
      <c r="D36" s="2"/>
      <c r="E36" s="2"/>
      <c r="F36" s="2"/>
      <c r="G36" s="2" t="s">
        <v>17</v>
      </c>
      <c r="H36" s="27" t="s">
        <v>3</v>
      </c>
      <c r="I36" s="2" t="str">
        <f t="shared" si="8"/>
        <v/>
      </c>
      <c r="J36" s="2" t="str">
        <f t="shared" si="9"/>
        <v>Planning &amp; Highways (Both)</v>
      </c>
      <c r="K36" s="24" cm="1">
        <f t="array" ref="K36">IF(E36&lt;&gt;"",($A36-(_xlfn.XLOOKUP(TRUE,E$16:E35&lt;&gt;"",$A$16:$A35,,,-1)))/7,IF(F36&lt;&gt;"",($A36-(_xlfn.XLOOKUP(TRUE,F$16:F35&lt;&gt;"",$A$16:$A35,,,-1)))/7,IF(G36&lt;&gt;"",($A36-(_xlfn.XLOOKUP(TRUE,G$16:G35&lt;&gt;"",$A$16:$A35,,,-1)))/7,"")))</f>
        <v>12</v>
      </c>
    </row>
    <row r="37" spans="1:11" x14ac:dyDescent="0.25">
      <c r="A37" s="4">
        <f t="shared" si="6"/>
        <v>45925</v>
      </c>
      <c r="B37" s="1" t="str">
        <f t="shared" si="7"/>
        <v>Thursday</v>
      </c>
      <c r="C37" s="2"/>
      <c r="D37" s="2"/>
      <c r="E37" s="2"/>
      <c r="F37" s="2"/>
      <c r="G37" s="2"/>
      <c r="H37" s="27"/>
      <c r="I37" s="2" t="str">
        <f t="shared" si="8"/>
        <v/>
      </c>
      <c r="J37" s="2" t="str">
        <f t="shared" si="9"/>
        <v/>
      </c>
      <c r="K37" s="24" t="str" cm="1">
        <f t="array" ref="K37">IF(E37&lt;&gt;"",($A37-(_xlfn.XLOOKUP(TRUE,E$16:E36&lt;&gt;"",$A$16:$A36,,,-1)))/7,IF(F37&lt;&gt;"",($A37-(_xlfn.XLOOKUP(TRUE,F$16:F36&lt;&gt;"",$A$16:$A36,,,-1)))/7,IF(G37&lt;&gt;"",($A37-(_xlfn.XLOOKUP(TRUE,G$16:G36&lt;&gt;"",$A$16:$A36,,,-1)))/7,"")))</f>
        <v/>
      </c>
    </row>
    <row r="38" spans="1:11" x14ac:dyDescent="0.25">
      <c r="A38" s="4">
        <f t="shared" si="6"/>
        <v>45932</v>
      </c>
      <c r="B38" s="1" t="str">
        <f t="shared" si="7"/>
        <v>Thursday</v>
      </c>
      <c r="C38" s="2"/>
      <c r="D38" s="2"/>
      <c r="E38" s="2"/>
      <c r="F38" s="2"/>
      <c r="G38" s="2"/>
      <c r="H38" s="27"/>
      <c r="I38" s="2" t="str">
        <f t="shared" si="8"/>
        <v/>
      </c>
      <c r="J38" s="2" t="str">
        <f t="shared" si="9"/>
        <v/>
      </c>
      <c r="K38" s="24" t="str" cm="1">
        <f t="array" ref="K38">IF(E38&lt;&gt;"",($A38-(_xlfn.XLOOKUP(TRUE,E$16:E37&lt;&gt;"",$A$16:$A37,,,-1)))/7,IF(F38&lt;&gt;"",($A38-(_xlfn.XLOOKUP(TRUE,F$16:F37&lt;&gt;"",$A$16:$A37,,,-1)))/7,IF(G38&lt;&gt;"",($A38-(_xlfn.XLOOKUP(TRUE,G$16:G37&lt;&gt;"",$A$16:$A37,,,-1)))/7,"")))</f>
        <v/>
      </c>
    </row>
    <row r="39" spans="1:11" x14ac:dyDescent="0.25">
      <c r="A39" s="4">
        <f t="shared" si="6"/>
        <v>45939</v>
      </c>
      <c r="B39" s="1" t="str">
        <f t="shared" si="7"/>
        <v>Thursday</v>
      </c>
      <c r="C39" s="2"/>
      <c r="D39" s="2"/>
      <c r="E39" s="2" t="s">
        <v>2</v>
      </c>
      <c r="F39" s="2"/>
      <c r="G39" s="2"/>
      <c r="H39" s="27" t="s">
        <v>3</v>
      </c>
      <c r="I39" s="2" t="str">
        <f t="shared" si="8"/>
        <v xml:space="preserve">Planning &amp; Highways (Planning only), followed by </v>
      </c>
      <c r="J39" s="2" t="str">
        <f t="shared" si="9"/>
        <v>Community</v>
      </c>
      <c r="K39" s="24" cm="1">
        <f t="array" ref="K39">IF(E39&lt;&gt;"",($A39-(_xlfn.XLOOKUP(TRUE,E$16:E38&lt;&gt;"",$A$16:$A38,,,-1)))/7,IF(F39&lt;&gt;"",($A39-(_xlfn.XLOOKUP(TRUE,F$16:F38&lt;&gt;"",$A$16:$A38,,,-1)))/7,IF(G39&lt;&gt;"",($A39-(_xlfn.XLOOKUP(TRUE,G$16:G38&lt;&gt;"",$A$16:$A38,,,-1)))/7,"")))</f>
        <v>14</v>
      </c>
    </row>
    <row r="40" spans="1:11" x14ac:dyDescent="0.25">
      <c r="A40" s="4">
        <f t="shared" si="6"/>
        <v>45946</v>
      </c>
      <c r="B40" s="1" t="str">
        <f t="shared" si="7"/>
        <v>Thursday</v>
      </c>
      <c r="C40" s="2"/>
      <c r="D40" s="2"/>
      <c r="E40" s="2"/>
      <c r="F40" s="2" t="s">
        <v>33</v>
      </c>
      <c r="G40" s="2"/>
      <c r="H40" s="27"/>
      <c r="I40" s="2" t="str">
        <f t="shared" si="8"/>
        <v/>
      </c>
      <c r="J40" s="2" t="str">
        <f t="shared" si="9"/>
        <v>Facilities</v>
      </c>
      <c r="K40" s="24" cm="1">
        <f t="array" ref="K40">IF(E40&lt;&gt;"",($A40-(_xlfn.XLOOKUP(TRUE,E$16:E39&lt;&gt;"",$A$16:$A39,,,-1)))/7,IF(F40&lt;&gt;"",($A40-(_xlfn.XLOOKUP(TRUE,F$16:F39&lt;&gt;"",$A$16:$A39,,,-1)))/7,IF(G40&lt;&gt;"",($A40-(_xlfn.XLOOKUP(TRUE,G$16:G39&lt;&gt;"",$A$16:$A39,,,-1)))/7,"")))</f>
        <v>14</v>
      </c>
    </row>
    <row r="41" spans="1:11" x14ac:dyDescent="0.25">
      <c r="A41" s="4">
        <f t="shared" si="6"/>
        <v>45953</v>
      </c>
      <c r="B41" s="1" t="str">
        <f t="shared" si="7"/>
        <v>Thursday</v>
      </c>
      <c r="C41" s="2"/>
      <c r="D41" s="2"/>
      <c r="E41" s="2"/>
      <c r="F41" s="2"/>
      <c r="G41" s="2"/>
      <c r="H41" s="27"/>
      <c r="I41" s="2" t="str">
        <f t="shared" si="8"/>
        <v/>
      </c>
      <c r="J41" s="2" t="str">
        <f t="shared" si="9"/>
        <v/>
      </c>
      <c r="K41" s="24" t="str" cm="1">
        <f t="array" ref="K41">IF(E41&lt;&gt;"",($A41-(_xlfn.XLOOKUP(TRUE,E$16:E40&lt;&gt;"",$A$16:$A40,,,-1)))/7,IF(F41&lt;&gt;"",($A41-(_xlfn.XLOOKUP(TRUE,F$16:F40&lt;&gt;"",$A$16:$A40,,,-1)))/7,IF(G41&lt;&gt;"",($A41-(_xlfn.XLOOKUP(TRUE,G$16:G40&lt;&gt;"",$A$16:$A40,,,-1)))/7,"")))</f>
        <v/>
      </c>
    </row>
    <row r="42" spans="1:11" x14ac:dyDescent="0.25">
      <c r="A42" s="4">
        <f t="shared" si="6"/>
        <v>45960</v>
      </c>
      <c r="B42" s="1" t="str">
        <f t="shared" si="7"/>
        <v>Thursday</v>
      </c>
      <c r="C42" s="2"/>
      <c r="D42" s="2" t="s">
        <v>1</v>
      </c>
      <c r="E42" s="2"/>
      <c r="F42" s="2"/>
      <c r="G42" s="2"/>
      <c r="H42" s="27" t="s">
        <v>3</v>
      </c>
      <c r="I42" s="2" t="str">
        <f t="shared" si="8"/>
        <v xml:space="preserve">Planning &amp; Highways (Planning only), followed by </v>
      </c>
      <c r="J42" s="2" t="str">
        <f t="shared" si="9"/>
        <v>F&amp;GP</v>
      </c>
      <c r="K42" s="24" t="str" cm="1">
        <f t="array" ref="K42">IF(E42&lt;&gt;"",($A42-(_xlfn.XLOOKUP(TRUE,E$16:E41&lt;&gt;"",$A$16:$A41,,,-1)))/7,IF(F42&lt;&gt;"",($A42-(_xlfn.XLOOKUP(TRUE,F$16:F41&lt;&gt;"",$A$16:$A41,,,-1)))/7,IF(G42&lt;&gt;"",($A42-(_xlfn.XLOOKUP(TRUE,G$16:G41&lt;&gt;"",$A$16:$A41,,,-1)))/7,"")))</f>
        <v/>
      </c>
    </row>
    <row r="43" spans="1:11" x14ac:dyDescent="0.25">
      <c r="A43" s="4">
        <f t="shared" si="6"/>
        <v>45967</v>
      </c>
      <c r="B43" s="1" t="str">
        <f t="shared" si="7"/>
        <v>Thursday</v>
      </c>
      <c r="C43" s="2"/>
      <c r="D43" s="2"/>
      <c r="E43" s="2"/>
      <c r="F43" s="2"/>
      <c r="G43" s="2"/>
      <c r="H43" s="27"/>
      <c r="I43" s="2" t="str">
        <f t="shared" si="8"/>
        <v/>
      </c>
      <c r="J43" s="2" t="str">
        <f t="shared" si="9"/>
        <v/>
      </c>
      <c r="K43" s="24" t="str" cm="1">
        <f t="array" ref="K43">IF(E43&lt;&gt;"",($A43-(_xlfn.XLOOKUP(TRUE,E$16:E42&lt;&gt;"",$A$16:$A42,,,-1)))/7,IF(F43&lt;&gt;"",($A43-(_xlfn.XLOOKUP(TRUE,F$16:F42&lt;&gt;"",$A$16:$A42,,,-1)))/7,IF(G43&lt;&gt;"",($A43-(_xlfn.XLOOKUP(TRUE,G$16:G42&lt;&gt;"",$A$16:$A42,,,-1)))/7,"")))</f>
        <v/>
      </c>
    </row>
    <row r="44" spans="1:11" x14ac:dyDescent="0.25">
      <c r="A44" s="4">
        <f t="shared" si="6"/>
        <v>45974</v>
      </c>
      <c r="B44" s="1" t="str">
        <f t="shared" si="7"/>
        <v>Thursday</v>
      </c>
      <c r="C44" s="2" t="s">
        <v>0</v>
      </c>
      <c r="D44" s="2"/>
      <c r="E44" s="2"/>
      <c r="F44" s="2"/>
      <c r="G44" s="2"/>
      <c r="H44" s="27"/>
      <c r="I44" s="2" t="str">
        <f t="shared" si="8"/>
        <v/>
      </c>
      <c r="J44" s="2" t="str">
        <f t="shared" si="9"/>
        <v>Full</v>
      </c>
      <c r="K44" s="24" t="str" cm="1">
        <f t="array" ref="K44">IF(E44&lt;&gt;"",($A44-(_xlfn.XLOOKUP(TRUE,E$16:E43&lt;&gt;"",$A$16:$A43,,,-1)))/7,IF(F44&lt;&gt;"",($A44-(_xlfn.XLOOKUP(TRUE,F$16:F43&lt;&gt;"",$A$16:$A43,,,-1)))/7,IF(G44&lt;&gt;"",($A44-(_xlfn.XLOOKUP(TRUE,G$16:G43&lt;&gt;"",$A$16:$A43,,,-1)))/7,"")))</f>
        <v/>
      </c>
    </row>
    <row r="45" spans="1:11" x14ac:dyDescent="0.25">
      <c r="A45" s="4">
        <f t="shared" si="6"/>
        <v>45981</v>
      </c>
      <c r="B45" s="1" t="str">
        <f t="shared" si="7"/>
        <v>Thursday</v>
      </c>
      <c r="C45" s="2"/>
      <c r="D45" s="2"/>
      <c r="E45" s="2"/>
      <c r="F45" s="2"/>
      <c r="G45" s="2"/>
      <c r="H45" s="27" t="s">
        <v>3</v>
      </c>
      <c r="I45" s="2" t="str">
        <f t="shared" si="8"/>
        <v/>
      </c>
      <c r="J45" s="2" t="str">
        <f t="shared" si="9"/>
        <v>Planning &amp; Highways (Planning only)</v>
      </c>
      <c r="K45" s="24" t="str" cm="1">
        <f t="array" ref="K45">IF(E45&lt;&gt;"",($A45-(_xlfn.XLOOKUP(TRUE,E$16:E44&lt;&gt;"",$A$16:$A44,,,-1)))/7,IF(F45&lt;&gt;"",($A45-(_xlfn.XLOOKUP(TRUE,F$16:F44&lt;&gt;"",$A$16:$A44,,,-1)))/7,IF(G45&lt;&gt;"",($A45-(_xlfn.XLOOKUP(TRUE,G$16:G44&lt;&gt;"",$A$16:$A44,,,-1)))/7,"")))</f>
        <v/>
      </c>
    </row>
    <row r="46" spans="1:11" x14ac:dyDescent="0.25">
      <c r="A46" s="4">
        <f t="shared" si="6"/>
        <v>45988</v>
      </c>
      <c r="B46" s="1" t="str">
        <f t="shared" si="7"/>
        <v>Thursday</v>
      </c>
      <c r="C46" s="2"/>
      <c r="D46" s="2"/>
      <c r="E46" s="2"/>
      <c r="F46" s="2"/>
      <c r="G46" s="2"/>
      <c r="H46" s="27"/>
      <c r="I46" s="2" t="str">
        <f t="shared" si="8"/>
        <v/>
      </c>
      <c r="J46" s="2" t="str">
        <f t="shared" si="9"/>
        <v/>
      </c>
      <c r="K46" s="24" t="str" cm="1">
        <f t="array" ref="K46">IF(E46&lt;&gt;"",($A46-(_xlfn.XLOOKUP(TRUE,E$16:E45&lt;&gt;"",$A$16:$A45,,,-1)))/7,IF(F46&lt;&gt;"",($A46-(_xlfn.XLOOKUP(TRUE,F$16:F45&lt;&gt;"",$A$16:$A45,,,-1)))/7,IF(G46&lt;&gt;"",($A46-(_xlfn.XLOOKUP(TRUE,G$16:G45&lt;&gt;"",$A$16:$A45,,,-1)))/7,"")))</f>
        <v/>
      </c>
    </row>
    <row r="47" spans="1:11" x14ac:dyDescent="0.25">
      <c r="A47" s="25">
        <f t="shared" si="6"/>
        <v>45995</v>
      </c>
      <c r="B47" s="19" t="str">
        <f t="shared" si="7"/>
        <v>Thursday</v>
      </c>
      <c r="C47" s="28"/>
      <c r="D47" s="28"/>
      <c r="E47" s="28"/>
      <c r="F47" s="28"/>
      <c r="G47" s="28"/>
      <c r="H47" s="28"/>
      <c r="I47" s="28" t="str">
        <f t="shared" si="8"/>
        <v/>
      </c>
      <c r="J47" s="28" t="str">
        <f t="shared" si="9"/>
        <v/>
      </c>
      <c r="K47" s="24" t="str" cm="1">
        <f t="array" ref="K47">IF(E47&lt;&gt;"",($A47-(_xlfn.XLOOKUP(TRUE,E$16:E46&lt;&gt;"",$A$16:$A46,,,-1)))/7,IF(F47&lt;&gt;"",($A47-(_xlfn.XLOOKUP(TRUE,F$16:F46&lt;&gt;"",$A$16:$A46,,,-1)))/7,IF(G47&lt;&gt;"",($A47-(_xlfn.XLOOKUP(TRUE,G$16:G46&lt;&gt;"",$A$16:$A46,,,-1)))/7,"")))</f>
        <v/>
      </c>
    </row>
    <row r="48" spans="1:11" x14ac:dyDescent="0.25">
      <c r="A48" s="25">
        <f t="shared" si="6"/>
        <v>46002</v>
      </c>
      <c r="B48" s="19" t="str">
        <f t="shared" si="7"/>
        <v>Thursday</v>
      </c>
      <c r="C48" s="28"/>
      <c r="D48" s="28"/>
      <c r="E48" s="28"/>
      <c r="F48" s="28"/>
      <c r="G48" s="28" t="s">
        <v>17</v>
      </c>
      <c r="H48" s="28" t="s">
        <v>3</v>
      </c>
      <c r="I48" s="2" t="str">
        <f t="shared" si="8"/>
        <v/>
      </c>
      <c r="J48" s="2" t="str">
        <f t="shared" si="9"/>
        <v>Planning &amp; Highways (Both)</v>
      </c>
      <c r="K48" s="24" cm="1">
        <f t="array" ref="K48">IF(E48&lt;&gt;"",($A48-(_xlfn.XLOOKUP(TRUE,E$16:E47&lt;&gt;"",$A$16:$A47,,,-1)))/7,IF(F48&lt;&gt;"",($A48-(_xlfn.XLOOKUP(TRUE,F$16:F47&lt;&gt;"",$A$16:$A47,,,-1)))/7,IF(G48&lt;&gt;"",($A48-(_xlfn.XLOOKUP(TRUE,G$16:G47&lt;&gt;"",$A$16:$A47,,,-1)))/7,"")))</f>
        <v>12</v>
      </c>
    </row>
    <row r="49" spans="1:11" x14ac:dyDescent="0.25">
      <c r="A49" s="25">
        <f t="shared" si="6"/>
        <v>46009</v>
      </c>
      <c r="B49" s="19" t="str">
        <f t="shared" si="7"/>
        <v>Thursday</v>
      </c>
      <c r="C49" s="28"/>
      <c r="D49" s="28"/>
      <c r="E49" s="28"/>
      <c r="F49" s="28"/>
      <c r="G49" s="28"/>
      <c r="H49" s="28"/>
      <c r="I49" s="28" t="str">
        <f t="shared" si="8"/>
        <v/>
      </c>
      <c r="J49" s="28" t="str">
        <f t="shared" si="9"/>
        <v/>
      </c>
      <c r="K49" s="24" t="str" cm="1">
        <f t="array" ref="K49">IF(E49&lt;&gt;"",($A49-(_xlfn.XLOOKUP(TRUE,E$16:E48&lt;&gt;"",$A$16:$A48,,,-1)))/7,IF(F49&lt;&gt;"",($A49-(_xlfn.XLOOKUP(TRUE,F$16:F48&lt;&gt;"",$A$16:$A48,,,-1)))/7,IF(G49&lt;&gt;"",($A49-(_xlfn.XLOOKUP(TRUE,G$16:G48&lt;&gt;"",$A$16:$A48,,,-1)))/7,"")))</f>
        <v/>
      </c>
    </row>
    <row r="50" spans="1:11" x14ac:dyDescent="0.25">
      <c r="A50" s="25">
        <f t="shared" si="6"/>
        <v>46016</v>
      </c>
      <c r="B50" s="19" t="str">
        <f t="shared" si="7"/>
        <v>Thursday</v>
      </c>
      <c r="C50" s="28"/>
      <c r="D50" s="28"/>
      <c r="E50" s="28"/>
      <c r="F50" s="28"/>
      <c r="G50" s="28"/>
      <c r="H50" s="28"/>
      <c r="I50" s="28" t="str">
        <f t="shared" si="8"/>
        <v/>
      </c>
      <c r="J50" s="28" t="str">
        <f t="shared" si="9"/>
        <v/>
      </c>
      <c r="K50" s="24" t="str" cm="1">
        <f t="array" ref="K50">IF(E50&lt;&gt;"",($A50-(_xlfn.XLOOKUP(TRUE,E$16:E49&lt;&gt;"",$A$16:$A49,,,-1)))/7,IF(F50&lt;&gt;"",($A50-(_xlfn.XLOOKUP(TRUE,F$16:F49&lt;&gt;"",$A$16:$A49,,,-1)))/7,IF(G50&lt;&gt;"",($A50-(_xlfn.XLOOKUP(TRUE,G$16:G49&lt;&gt;"",$A$16:$A49,,,-1)))/7,"")))</f>
        <v/>
      </c>
    </row>
    <row r="51" spans="1:11" x14ac:dyDescent="0.25">
      <c r="A51" s="4">
        <f t="shared" si="6"/>
        <v>46023</v>
      </c>
      <c r="B51" s="1" t="str">
        <f t="shared" si="7"/>
        <v>Thursday</v>
      </c>
      <c r="C51" s="2"/>
      <c r="D51" s="2"/>
      <c r="E51" s="2"/>
      <c r="F51" s="2"/>
      <c r="G51" s="2"/>
      <c r="H51" s="2"/>
      <c r="I51" s="2" t="str">
        <f t="shared" si="8"/>
        <v/>
      </c>
      <c r="J51" s="2" t="str">
        <f t="shared" si="9"/>
        <v/>
      </c>
      <c r="K51" s="24" t="str" cm="1">
        <f t="array" ref="K51">IF(E51&lt;&gt;"",($A51-(_xlfn.XLOOKUP(TRUE,E$16:E50&lt;&gt;"",$A$16:$A50,,,-1)))/7,IF(F51&lt;&gt;"",($A51-(_xlfn.XLOOKUP(TRUE,F$16:F50&lt;&gt;"",$A$16:$A50,,,-1)))/7,IF(G51&lt;&gt;"",($A51-(_xlfn.XLOOKUP(TRUE,G$16:G50&lt;&gt;"",$A$16:$A50,,,-1)))/7,"")))</f>
        <v/>
      </c>
    </row>
    <row r="52" spans="1:11" x14ac:dyDescent="0.25">
      <c r="A52" s="4">
        <f t="shared" si="6"/>
        <v>46030</v>
      </c>
      <c r="B52" s="1" t="str">
        <f t="shared" si="7"/>
        <v>Thursday</v>
      </c>
      <c r="C52" s="2"/>
      <c r="D52" s="2" t="s">
        <v>1</v>
      </c>
      <c r="E52" s="2"/>
      <c r="F52" s="2"/>
      <c r="G52" s="2"/>
      <c r="H52" s="27" t="s">
        <v>3</v>
      </c>
      <c r="I52" s="2" t="str">
        <f t="shared" si="8"/>
        <v xml:space="preserve">Planning &amp; Highways (Planning only), followed by </v>
      </c>
      <c r="J52" s="2" t="str">
        <f t="shared" si="9"/>
        <v>F&amp;GP</v>
      </c>
      <c r="K52" s="24" t="str" cm="1">
        <f t="array" ref="K52">IF(E52&lt;&gt;"",($A52-(_xlfn.XLOOKUP(TRUE,E$16:E51&lt;&gt;"",$A$16:$A51,,,-1)))/7,IF(F52&lt;&gt;"",($A52-(_xlfn.XLOOKUP(TRUE,F$16:F51&lt;&gt;"",$A$16:$A51,,,-1)))/7,IF(G52&lt;&gt;"",($A52-(_xlfn.XLOOKUP(TRUE,G$16:G51&lt;&gt;"",$A$16:$A51,,,-1)))/7,"")))</f>
        <v/>
      </c>
    </row>
    <row r="53" spans="1:11" x14ac:dyDescent="0.25">
      <c r="A53" s="4">
        <f t="shared" si="6"/>
        <v>46037</v>
      </c>
      <c r="B53" s="1" t="str">
        <f t="shared" si="7"/>
        <v>Thursday</v>
      </c>
      <c r="C53" s="2" t="s">
        <v>0</v>
      </c>
      <c r="D53" s="2"/>
      <c r="E53" s="2"/>
      <c r="F53" s="2"/>
      <c r="G53" s="2"/>
      <c r="H53" s="27"/>
      <c r="I53" s="2" t="str">
        <f t="shared" si="8"/>
        <v/>
      </c>
      <c r="J53" s="2" t="str">
        <f t="shared" si="9"/>
        <v>Full</v>
      </c>
      <c r="K53" s="24" t="str" cm="1">
        <f t="array" ref="K53">IF(E53&lt;&gt;"",($A53-(_xlfn.XLOOKUP(TRUE,E$16:E52&lt;&gt;"",$A$16:$A52,,,-1)))/7,IF(F53&lt;&gt;"",($A53-(_xlfn.XLOOKUP(TRUE,F$16:F52&lt;&gt;"",$A$16:$A52,,,-1)))/7,IF(G53&lt;&gt;"",($A53-(_xlfn.XLOOKUP(TRUE,G$16:G52&lt;&gt;"",$A$16:$A52,,,-1)))/7,"")))</f>
        <v/>
      </c>
    </row>
    <row r="54" spans="1:11" x14ac:dyDescent="0.25">
      <c r="A54" s="4">
        <f t="shared" si="6"/>
        <v>46044</v>
      </c>
      <c r="B54" s="1" t="str">
        <f t="shared" si="7"/>
        <v>Thursday</v>
      </c>
      <c r="C54" s="2"/>
      <c r="D54" s="2"/>
      <c r="E54" s="2" t="s">
        <v>2</v>
      </c>
      <c r="F54" s="2"/>
      <c r="G54" s="2"/>
      <c r="H54" s="27"/>
      <c r="I54" s="2" t="str">
        <f t="shared" si="8"/>
        <v/>
      </c>
      <c r="J54" s="2" t="str">
        <f t="shared" si="9"/>
        <v>Community</v>
      </c>
      <c r="K54" s="24" cm="1">
        <f t="array" ref="K54">IF(E54&lt;&gt;"",($A54-(_xlfn.XLOOKUP(TRUE,E$16:E53&lt;&gt;"",$A$16:$A53,,,-1)))/7,IF(F54&lt;&gt;"",($A54-(_xlfn.XLOOKUP(TRUE,F$16:F53&lt;&gt;"",$A$16:$A53,,,-1)))/7,IF(G54&lt;&gt;"",($A54-(_xlfn.XLOOKUP(TRUE,G$16:G53&lt;&gt;"",$A$16:$A53,,,-1)))/7,"")))</f>
        <v>15</v>
      </c>
    </row>
    <row r="55" spans="1:11" x14ac:dyDescent="0.25">
      <c r="A55" s="4">
        <f t="shared" si="6"/>
        <v>46051</v>
      </c>
      <c r="B55" s="1" t="str">
        <f t="shared" si="7"/>
        <v>Thursday</v>
      </c>
      <c r="C55" s="2"/>
      <c r="D55" s="2"/>
      <c r="E55" s="2"/>
      <c r="F55" s="2" t="s">
        <v>33</v>
      </c>
      <c r="G55" s="2"/>
      <c r="H55" s="27" t="s">
        <v>3</v>
      </c>
      <c r="I55" s="2" t="str">
        <f t="shared" si="8"/>
        <v xml:space="preserve">Planning &amp; Highways (Planning only), followed by </v>
      </c>
      <c r="J55" s="2" t="str">
        <f t="shared" si="9"/>
        <v>Facilities</v>
      </c>
      <c r="K55" s="24" cm="1">
        <f t="array" ref="K55">IF(E55&lt;&gt;"",($A55-(_xlfn.XLOOKUP(TRUE,E$16:E54&lt;&gt;"",$A$16:$A54,,,-1)))/7,IF(F55&lt;&gt;"",($A55-(_xlfn.XLOOKUP(TRUE,F$16:F54&lt;&gt;"",$A$16:$A54,,,-1)))/7,IF(G55&lt;&gt;"",($A55-(_xlfn.XLOOKUP(TRUE,G$16:G54&lt;&gt;"",$A$16:$A54,,,-1)))/7,"")))</f>
        <v>15</v>
      </c>
    </row>
    <row r="56" spans="1:11" x14ac:dyDescent="0.25">
      <c r="A56" s="4">
        <f t="shared" si="6"/>
        <v>46058</v>
      </c>
      <c r="B56" s="1" t="str">
        <f t="shared" si="7"/>
        <v>Thursday</v>
      </c>
      <c r="C56" s="2"/>
      <c r="D56" s="2"/>
      <c r="E56" s="2"/>
      <c r="F56" s="2"/>
      <c r="G56" s="2"/>
      <c r="H56" s="27"/>
      <c r="I56" s="2" t="str">
        <f t="shared" si="8"/>
        <v/>
      </c>
      <c r="J56" s="2" t="str">
        <f t="shared" si="9"/>
        <v/>
      </c>
      <c r="K56" s="24" t="str" cm="1">
        <f t="array" ref="K56">IF(E56&lt;&gt;"",($A56-(_xlfn.XLOOKUP(TRUE,E$16:E55&lt;&gt;"",$A$16:$A55,,,-1)))/7,IF(F56&lt;&gt;"",($A56-(_xlfn.XLOOKUP(TRUE,F$16:F55&lt;&gt;"",$A$16:$A55,,,-1)))/7,IF(G56&lt;&gt;"",($A56-(_xlfn.XLOOKUP(TRUE,G$16:G55&lt;&gt;"",$A$16:$A55,,,-1)))/7,"")))</f>
        <v/>
      </c>
    </row>
    <row r="57" spans="1:11" x14ac:dyDescent="0.25">
      <c r="A57" s="4">
        <f t="shared" si="6"/>
        <v>46065</v>
      </c>
      <c r="B57" s="1" t="str">
        <f t="shared" si="7"/>
        <v>Thursday</v>
      </c>
      <c r="C57" s="2"/>
      <c r="D57" s="2"/>
      <c r="E57" s="2"/>
      <c r="F57" s="2"/>
      <c r="G57" s="2"/>
      <c r="H57" s="27"/>
      <c r="I57" s="2" t="str">
        <f t="shared" si="8"/>
        <v/>
      </c>
      <c r="J57" s="2" t="str">
        <f t="shared" si="9"/>
        <v/>
      </c>
      <c r="K57" s="24" t="str" cm="1">
        <f t="array" ref="K57">IF(E57&lt;&gt;"",($A57-(_xlfn.XLOOKUP(TRUE,E$16:E56&lt;&gt;"",$A$16:$A56,,,-1)))/7,IF(F57&lt;&gt;"",($A57-(_xlfn.XLOOKUP(TRUE,F$16:F56&lt;&gt;"",$A$16:$A56,,,-1)))/7,IF(G57&lt;&gt;"",($A57-(_xlfn.XLOOKUP(TRUE,G$16:G56&lt;&gt;"",$A$16:$A56,,,-1)))/7,"")))</f>
        <v/>
      </c>
    </row>
    <row r="58" spans="1:11" x14ac:dyDescent="0.25">
      <c r="A58" s="4">
        <f t="shared" si="6"/>
        <v>46072</v>
      </c>
      <c r="B58" s="1" t="str">
        <f t="shared" si="7"/>
        <v>Thursday</v>
      </c>
      <c r="C58" s="2"/>
      <c r="D58" s="2"/>
      <c r="E58" s="2"/>
      <c r="F58" s="2"/>
      <c r="G58" s="2"/>
      <c r="H58" s="27" t="s">
        <v>3</v>
      </c>
      <c r="I58" s="2" t="str">
        <f t="shared" si="8"/>
        <v/>
      </c>
      <c r="J58" s="2" t="str">
        <f t="shared" si="9"/>
        <v>Planning &amp; Highways (Planning only)</v>
      </c>
      <c r="K58" s="24" t="str" cm="1">
        <f t="array" ref="K58">IF(E58&lt;&gt;"",($A58-(_xlfn.XLOOKUP(TRUE,E$16:E57&lt;&gt;"",$A$16:$A57,,,-1)))/7,IF(F58&lt;&gt;"",($A58-(_xlfn.XLOOKUP(TRUE,F$16:F57&lt;&gt;"",$A$16:$A57,,,-1)))/7,IF(G58&lt;&gt;"",($A58-(_xlfn.XLOOKUP(TRUE,G$16:G57&lt;&gt;"",$A$16:$A57,,,-1)))/7,"")))</f>
        <v/>
      </c>
    </row>
    <row r="59" spans="1:11" x14ac:dyDescent="0.25">
      <c r="A59" s="4">
        <f t="shared" si="6"/>
        <v>46079</v>
      </c>
      <c r="B59" s="1" t="str">
        <f t="shared" si="7"/>
        <v>Thursday</v>
      </c>
      <c r="C59" s="2"/>
      <c r="D59" s="2" t="s">
        <v>1</v>
      </c>
      <c r="E59" s="2"/>
      <c r="F59" s="2"/>
      <c r="G59" s="2"/>
      <c r="H59" s="27"/>
      <c r="I59" s="2" t="str">
        <f t="shared" si="8"/>
        <v/>
      </c>
      <c r="J59" s="2" t="str">
        <f t="shared" si="9"/>
        <v>F&amp;GP</v>
      </c>
      <c r="K59" s="24" t="str" cm="1">
        <f t="array" ref="K59">IF(E59&lt;&gt;"",($A59-(_xlfn.XLOOKUP(TRUE,E$16:E58&lt;&gt;"",$A$16:$A58,,,-1)))/7,IF(F59&lt;&gt;"",($A59-(_xlfn.XLOOKUP(TRUE,F$16:F58&lt;&gt;"",$A$16:$A58,,,-1)))/7,IF(G59&lt;&gt;"",($A59-(_xlfn.XLOOKUP(TRUE,G$16:G58&lt;&gt;"",$A$16:$A58,,,-1)))/7,"")))</f>
        <v/>
      </c>
    </row>
    <row r="60" spans="1:11" x14ac:dyDescent="0.25">
      <c r="A60" s="4">
        <f t="shared" si="6"/>
        <v>46086</v>
      </c>
      <c r="B60" s="1" t="str">
        <f t="shared" si="7"/>
        <v>Thursday</v>
      </c>
      <c r="C60" s="2"/>
      <c r="D60" s="2"/>
      <c r="E60" s="2"/>
      <c r="F60" s="2"/>
      <c r="G60" s="2"/>
      <c r="H60" s="27"/>
      <c r="I60" s="2" t="str">
        <f t="shared" si="8"/>
        <v/>
      </c>
      <c r="J60" s="2" t="str">
        <f t="shared" si="9"/>
        <v/>
      </c>
      <c r="K60" s="24" t="str" cm="1">
        <f t="array" ref="K60">IF(E60&lt;&gt;"",($A60-(_xlfn.XLOOKUP(TRUE,E$16:E59&lt;&gt;"",$A$16:$A59,,,-1)))/7,IF(F60&lt;&gt;"",($A60-(_xlfn.XLOOKUP(TRUE,F$16:F59&lt;&gt;"",$A$16:$A59,,,-1)))/7,IF(G60&lt;&gt;"",($A60-(_xlfn.XLOOKUP(TRUE,G$16:G59&lt;&gt;"",$A$16:$A59,,,-1)))/7,"")))</f>
        <v/>
      </c>
    </row>
    <row r="61" spans="1:11" x14ac:dyDescent="0.25">
      <c r="A61" s="4">
        <f t="shared" si="6"/>
        <v>46093</v>
      </c>
      <c r="B61" s="1" t="str">
        <f t="shared" si="7"/>
        <v>Thursday</v>
      </c>
      <c r="C61" s="2" t="s">
        <v>0</v>
      </c>
      <c r="D61" s="2"/>
      <c r="E61" s="2"/>
      <c r="F61" s="2"/>
      <c r="G61" s="2"/>
      <c r="H61" s="27" t="s">
        <v>3</v>
      </c>
      <c r="I61" s="2" t="str">
        <f t="shared" si="8"/>
        <v xml:space="preserve">Planning &amp; Highways (Planning only), followed by </v>
      </c>
      <c r="J61" s="2" t="str">
        <f t="shared" si="9"/>
        <v>Full</v>
      </c>
      <c r="K61" s="24" t="str" cm="1">
        <f t="array" ref="K61">IF(E61&lt;&gt;"",($A61-(_xlfn.XLOOKUP(TRUE,E$16:E60&lt;&gt;"",$A$16:$A60,,,-1)))/7,IF(F61&lt;&gt;"",($A61-(_xlfn.XLOOKUP(TRUE,F$16:F60&lt;&gt;"",$A$16:$A60,,,-1)))/7,IF(G61&lt;&gt;"",($A61-(_xlfn.XLOOKUP(TRUE,G$16:G60&lt;&gt;"",$A$16:$A60,,,-1)))/7,"")))</f>
        <v/>
      </c>
    </row>
    <row r="62" spans="1:11" x14ac:dyDescent="0.25">
      <c r="A62" s="4">
        <f t="shared" si="6"/>
        <v>46100</v>
      </c>
      <c r="B62" s="1" t="str">
        <f t="shared" si="7"/>
        <v>Thursday</v>
      </c>
      <c r="C62" s="2"/>
      <c r="D62" s="2"/>
      <c r="E62" s="2"/>
      <c r="F62" s="2"/>
      <c r="G62" s="2"/>
      <c r="H62" s="27"/>
      <c r="I62" s="2" t="str">
        <f t="shared" si="8"/>
        <v/>
      </c>
      <c r="J62" s="2" t="str">
        <f t="shared" si="9"/>
        <v/>
      </c>
      <c r="K62" s="24" t="str" cm="1">
        <f t="array" ref="K62">IF(E62&lt;&gt;"",($A62-(_xlfn.XLOOKUP(TRUE,E$16:E61&lt;&gt;"",$A$16:$A61,,,-1)))/7,IF(F62&lt;&gt;"",($A62-(_xlfn.XLOOKUP(TRUE,F$16:F61&lt;&gt;"",$A$16:$A61,,,-1)))/7,IF(G62&lt;&gt;"",($A62-(_xlfn.XLOOKUP(TRUE,G$16:G61&lt;&gt;"",$A$16:$A61,,,-1)))/7,"")))</f>
        <v/>
      </c>
    </row>
    <row r="63" spans="1:11" x14ac:dyDescent="0.25">
      <c r="A63" s="4">
        <f t="shared" si="6"/>
        <v>46107</v>
      </c>
      <c r="B63" s="1" t="str">
        <f t="shared" si="7"/>
        <v>Thursday</v>
      </c>
      <c r="C63" s="2"/>
      <c r="D63" s="2"/>
      <c r="E63" s="2"/>
      <c r="F63" s="2"/>
      <c r="G63" s="2"/>
      <c r="H63" s="27"/>
      <c r="I63" s="2" t="str">
        <f t="shared" si="8"/>
        <v/>
      </c>
      <c r="J63" s="2" t="str">
        <f t="shared" si="9"/>
        <v/>
      </c>
      <c r="K63" s="24" t="str" cm="1">
        <f t="array" ref="K63">IF(E63&lt;&gt;"",($A63-(_xlfn.XLOOKUP(TRUE,E$16:E62&lt;&gt;"",$A$16:$A62,,,-1)))/7,IF(F63&lt;&gt;"",($A63-(_xlfn.XLOOKUP(TRUE,F$16:F62&lt;&gt;"",$A$16:$A62,,,-1)))/7,IF(G63&lt;&gt;"",($A63-(_xlfn.XLOOKUP(TRUE,G$16:G62&lt;&gt;"",$A$16:$A62,,,-1)))/7,"")))</f>
        <v/>
      </c>
    </row>
    <row r="64" spans="1:11" x14ac:dyDescent="0.25">
      <c r="A64" s="4">
        <f t="shared" si="6"/>
        <v>46114</v>
      </c>
      <c r="B64" s="1" t="str">
        <f t="shared" si="7"/>
        <v>Thursday</v>
      </c>
      <c r="C64" s="2"/>
      <c r="D64" s="2"/>
      <c r="E64" s="2"/>
      <c r="F64" s="2"/>
      <c r="G64" s="2" t="s">
        <v>17</v>
      </c>
      <c r="H64" s="27" t="s">
        <v>3</v>
      </c>
      <c r="I64" s="2" t="str">
        <f t="shared" si="8"/>
        <v/>
      </c>
      <c r="J64" s="2" t="str">
        <f t="shared" si="9"/>
        <v>Planning &amp; Highways (Both)</v>
      </c>
      <c r="K64" s="24" cm="1">
        <f t="array" ref="K64">IF(E64&lt;&gt;"",($A64-(_xlfn.XLOOKUP(TRUE,E$16:E63&lt;&gt;"",$A$16:$A63,,,-1)))/7,IF(F64&lt;&gt;"",($A64-(_xlfn.XLOOKUP(TRUE,F$16:F63&lt;&gt;"",$A$16:$A63,,,-1)))/7,IF(G64&lt;&gt;"",($A64-(_xlfn.XLOOKUP(TRUE,G$16:G63&lt;&gt;"",$A$16:$A63,,,-1)))/7,"")))</f>
        <v>16</v>
      </c>
    </row>
    <row r="65" spans="1:11" x14ac:dyDescent="0.25">
      <c r="A65" s="4">
        <f t="shared" si="6"/>
        <v>46121</v>
      </c>
      <c r="B65" s="1" t="str">
        <f t="shared" si="7"/>
        <v>Thursday</v>
      </c>
      <c r="C65" s="2"/>
      <c r="D65" s="2"/>
      <c r="E65" s="2" t="s">
        <v>2</v>
      </c>
      <c r="F65" s="2"/>
      <c r="G65" s="2"/>
      <c r="H65" s="27"/>
      <c r="I65" s="2" t="str">
        <f t="shared" si="8"/>
        <v/>
      </c>
      <c r="J65" s="2" t="str">
        <f t="shared" si="9"/>
        <v>Community</v>
      </c>
      <c r="K65" s="24" cm="1">
        <f t="array" ref="K65">IF(E65&lt;&gt;"",($A65-(_xlfn.XLOOKUP(TRUE,E$16:E64&lt;&gt;"",$A$16:$A64,,,-1)))/7,IF(F65&lt;&gt;"",($A65-(_xlfn.XLOOKUP(TRUE,F$16:F64&lt;&gt;"",$A$16:$A64,,,-1)))/7,IF(G65&lt;&gt;"",($A65-(_xlfn.XLOOKUP(TRUE,G$16:G64&lt;&gt;"",$A$16:$A64,,,-1)))/7,"")))</f>
        <v>11</v>
      </c>
    </row>
    <row r="66" spans="1:11" x14ac:dyDescent="0.25">
      <c r="A66" s="4">
        <f t="shared" si="6"/>
        <v>46128</v>
      </c>
      <c r="B66" s="1" t="str">
        <f t="shared" si="7"/>
        <v>Thursday</v>
      </c>
      <c r="C66" s="2"/>
      <c r="D66" s="2"/>
      <c r="E66" s="2"/>
      <c r="F66" s="2" t="s">
        <v>33</v>
      </c>
      <c r="G66" s="2"/>
      <c r="H66" s="27"/>
      <c r="I66" s="2" t="str">
        <f t="shared" si="8"/>
        <v/>
      </c>
      <c r="J66" s="2" t="str">
        <f t="shared" si="9"/>
        <v>Facilities</v>
      </c>
      <c r="K66" s="24" cm="1">
        <f t="array" ref="K66">IF(E66&lt;&gt;"",($A66-(_xlfn.XLOOKUP(TRUE,E$16:E65&lt;&gt;"",$A$16:$A65,,,-1)))/7,IF(F66&lt;&gt;"",($A66-(_xlfn.XLOOKUP(TRUE,F$16:F65&lt;&gt;"",$A$16:$A65,,,-1)))/7,IF(G66&lt;&gt;"",($A66-(_xlfn.XLOOKUP(TRUE,G$16:G65&lt;&gt;"",$A$16:$A65,,,-1)))/7,"")))</f>
        <v>11</v>
      </c>
    </row>
    <row r="67" spans="1:11" x14ac:dyDescent="0.25">
      <c r="A67" s="4">
        <f t="shared" si="6"/>
        <v>46135</v>
      </c>
      <c r="B67" s="1" t="str">
        <f t="shared" si="7"/>
        <v>Thursday</v>
      </c>
      <c r="C67" s="2"/>
      <c r="D67" s="2"/>
      <c r="E67" s="2"/>
      <c r="F67" s="2"/>
      <c r="G67" s="2"/>
      <c r="H67" s="27" t="s">
        <v>3</v>
      </c>
      <c r="I67" s="2" t="str">
        <f t="shared" si="8"/>
        <v/>
      </c>
      <c r="J67" s="2" t="str">
        <f t="shared" si="9"/>
        <v>Planning &amp; Highways (Planning only)</v>
      </c>
      <c r="K67" s="24" t="str" cm="1">
        <f t="array" ref="K67">IF(E67&lt;&gt;"",($A67-(_xlfn.XLOOKUP(TRUE,E$16:E66&lt;&gt;"",$A$16:$A66,,,-1)))/7,IF(F67&lt;&gt;"",($A67-(_xlfn.XLOOKUP(TRUE,F$16:F66&lt;&gt;"",$A$16:$A66,,,-1)))/7,IF(G67&lt;&gt;"",($A67-(_xlfn.XLOOKUP(TRUE,G$16:G66&lt;&gt;"",$A$16:$A66,,,-1)))/7,"")))</f>
        <v/>
      </c>
    </row>
    <row r="68" spans="1:11" x14ac:dyDescent="0.25">
      <c r="A68" s="4">
        <f t="shared" si="6"/>
        <v>46142</v>
      </c>
      <c r="B68" s="1" t="str">
        <f t="shared" si="7"/>
        <v>Thursday</v>
      </c>
      <c r="C68" s="2"/>
      <c r="D68" s="2" t="s">
        <v>1</v>
      </c>
      <c r="E68" s="2"/>
      <c r="F68" s="2"/>
      <c r="G68" s="2"/>
      <c r="H68" s="27"/>
      <c r="I68" s="2" t="str">
        <f t="shared" si="8"/>
        <v/>
      </c>
      <c r="J68" s="2" t="str">
        <f t="shared" si="9"/>
        <v>F&amp;GP</v>
      </c>
      <c r="K68" s="24" t="str" cm="1">
        <f t="array" ref="K68">IF(E68&lt;&gt;"",($A68-(_xlfn.XLOOKUP(TRUE,E$16:E67&lt;&gt;"",$A$16:$A67,,,-1)))/7,IF(F68&lt;&gt;"",($A68-(_xlfn.XLOOKUP(TRUE,F$16:F67&lt;&gt;"",$A$16:$A67,,,-1)))/7,IF(G68&lt;&gt;"",($A68-(_xlfn.XLOOKUP(TRUE,G$16:G67&lt;&gt;"",$A$16:$A67,,,-1)))/7,"")))</f>
        <v/>
      </c>
    </row>
    <row r="69" spans="1:11" x14ac:dyDescent="0.25">
      <c r="B69" s="1"/>
      <c r="I69" t="str">
        <f t="shared" ref="I69:I72" si="10">IF(OR(G69="Highways",AND(C69="",D69="",F69="",E69="")),"",IF(H69="","",IF(AND(H69="Planning",J69&lt;&gt;""),"Planning &amp; Highways*, followed by ","")))</f>
        <v/>
      </c>
      <c r="J69" s="2" t="str">
        <f t="shared" ref="J69:J72" si="11">IF(G69&lt;&gt;"","Planning &amp; Highways",IF(AND(H69&lt;&gt;"",C69="",D69="",F69="",E69=""),"Planning &amp; Highways*",C69&amp;D69&amp;F69&amp;E69))</f>
        <v/>
      </c>
      <c r="K69" s="24" t="str" cm="1">
        <f t="array" ref="K69">IF(E69&lt;&gt;"",($A69-(_xlfn.XLOOKUP(TRUE,E$16:E68&lt;&gt;"",$A$16:$A68,,,-1)))/7,IF(F69&lt;&gt;"",($A69-(_xlfn.XLOOKUP(TRUE,F$16:F68&lt;&gt;"",$A$16:$A68,,,-1)))/7,IF(G69&lt;&gt;"",($A69-(_xlfn.XLOOKUP(TRUE,G$16:G68&lt;&gt;"",$A$16:$A68,,,-1)))/7,"")))</f>
        <v/>
      </c>
    </row>
    <row r="70" spans="1:11" x14ac:dyDescent="0.25">
      <c r="A70" s="9" t="s">
        <v>7</v>
      </c>
      <c r="B70" s="1"/>
      <c r="I70" t="str">
        <f t="shared" si="10"/>
        <v/>
      </c>
      <c r="J70" s="2" t="str">
        <f t="shared" si="11"/>
        <v/>
      </c>
      <c r="K70" s="24" t="str" cm="1">
        <f t="array" ref="K70">IF(E70&lt;&gt;"",($A70-(_xlfn.XLOOKUP(TRUE,E$16:E69&lt;&gt;"",$A$16:$A69,,,-1)))/7,IF(F70&lt;&gt;"",($A70-(_xlfn.XLOOKUP(TRUE,F$16:F69&lt;&gt;"",$A$16:$A69,,,-1)))/7,IF(G70&lt;&gt;"",($A70-(_xlfn.XLOOKUP(TRUE,G$16:G69&lt;&gt;"",$A$16:$A69,,,-1)))/7,"")))</f>
        <v/>
      </c>
    </row>
    <row r="71" spans="1:11" x14ac:dyDescent="0.25">
      <c r="B71" s="1"/>
      <c r="I71" t="str">
        <f t="shared" si="10"/>
        <v/>
      </c>
      <c r="J71" s="2" t="str">
        <f t="shared" si="11"/>
        <v/>
      </c>
      <c r="K71" s="24" t="str" cm="1">
        <f t="array" ref="K71">IF(E71&lt;&gt;"",($A71-(_xlfn.XLOOKUP(TRUE,E$16:E70&lt;&gt;"",$A$16:$A70,,,-1)))/7,IF(F71&lt;&gt;"",($A71-(_xlfn.XLOOKUP(TRUE,F$16:F70&lt;&gt;"",$A$16:$A70,,,-1)))/7,IF(G71&lt;&gt;"",($A71-(_xlfn.XLOOKUP(TRUE,G$16:G70&lt;&gt;"",$A$16:$A70,,,-1)))/7,"")))</f>
        <v/>
      </c>
    </row>
    <row r="72" spans="1:11" x14ac:dyDescent="0.25">
      <c r="A72" s="4">
        <f t="shared" ref="A72" si="12">A68+7</f>
        <v>46149</v>
      </c>
      <c r="B72" s="1" t="str">
        <f t="shared" ref="B72:B84" si="13">TEXT(A72,"dddd")</f>
        <v>Thursday</v>
      </c>
      <c r="C72" s="2" t="s">
        <v>4</v>
      </c>
      <c r="D72" s="2"/>
      <c r="E72" s="2" t="s">
        <v>4</v>
      </c>
      <c r="F72" s="2" t="s">
        <v>4</v>
      </c>
      <c r="G72" s="2"/>
      <c r="H72" s="27"/>
      <c r="I72" s="2" t="str">
        <f t="shared" si="10"/>
        <v/>
      </c>
      <c r="J72" s="2" t="str">
        <f t="shared" si="11"/>
        <v/>
      </c>
      <c r="K72" s="24" t="str" cm="1">
        <f t="array" ref="K72">IF(E72&lt;&gt;"",($A72-(_xlfn.XLOOKUP(TRUE,E$16:E71&lt;&gt;"",$A$16:$A71,,,-1)))/7,IF(F72&lt;&gt;"",($A72-(_xlfn.XLOOKUP(TRUE,F$16:F71&lt;&gt;"",$A$16:$A71,,,-1)))/7,IF(G72&lt;&gt;"",($A72-(_xlfn.XLOOKUP(TRUE,G$16:G71&lt;&gt;"",$A$16:$A71,,,-1)))/7,"")))</f>
        <v/>
      </c>
    </row>
    <row r="73" spans="1:11" x14ac:dyDescent="0.25">
      <c r="A73" s="4">
        <f>A72+7</f>
        <v>46156</v>
      </c>
      <c r="B73" s="1" t="str">
        <f t="shared" si="13"/>
        <v>Thursday</v>
      </c>
      <c r="C73" s="2" t="s">
        <v>16</v>
      </c>
      <c r="D73" s="2"/>
      <c r="E73" s="2"/>
      <c r="F73" s="2"/>
      <c r="G73" s="2"/>
      <c r="H73" s="27" t="s">
        <v>3</v>
      </c>
      <c r="I73" s="2" t="str">
        <f t="shared" ref="I73:I84" si="14">IF(OR(G73="Highways",AND(C73="",D73="",F73="",E73="")),"",IF(H73="","",IF(AND(H73="Planning",J73&lt;&gt;""),"Planning &amp; Highways (Planning only), followed by ","")))</f>
        <v xml:space="preserve">Planning &amp; Highways (Planning only), followed by </v>
      </c>
      <c r="J73" s="2" t="str">
        <f t="shared" ref="J73:J84" si="15">IF(G73&lt;&gt;"","Planning &amp; Highways (Both)",IF(AND(H73&lt;&gt;"",C73="",D73="",F73="",E73=""),"Planning &amp; Highways (Planning only)",C73&amp;D73&amp;F73&amp;E73))</f>
        <v>Full (Annual)</v>
      </c>
      <c r="K73" s="24" t="str" cm="1">
        <f t="array" ref="K73">IF(E73&lt;&gt;"",($A73-(_xlfn.XLOOKUP(TRUE,E$16:E72&lt;&gt;"",$A$16:$A72,,,-1)))/7,IF(F73&lt;&gt;"",($A73-(_xlfn.XLOOKUP(TRUE,F$16:F72&lt;&gt;"",$A$16:$A72,,,-1)))/7,IF(G73&lt;&gt;"",($A73-(_xlfn.XLOOKUP(TRUE,G$16:G72&lt;&gt;"",$A$16:$A72,,,-1)))/7,"")))</f>
        <v/>
      </c>
    </row>
    <row r="74" spans="1:11" x14ac:dyDescent="0.25">
      <c r="A74" s="4">
        <f t="shared" ref="A74:A84" si="16">A73+7</f>
        <v>46163</v>
      </c>
      <c r="B74" s="1" t="str">
        <f t="shared" si="13"/>
        <v>Thursday</v>
      </c>
      <c r="C74" s="2"/>
      <c r="D74" s="2"/>
      <c r="E74" s="2"/>
      <c r="F74" s="2"/>
      <c r="G74" s="2"/>
      <c r="H74" s="27"/>
      <c r="I74" s="2" t="str">
        <f t="shared" si="14"/>
        <v/>
      </c>
      <c r="J74" s="2" t="str">
        <f t="shared" si="15"/>
        <v/>
      </c>
      <c r="K74" s="24" t="str" cm="1">
        <f t="array" ref="K74">IF(E74&lt;&gt;"",($A74-(_xlfn.XLOOKUP(TRUE,E$16:E73&lt;&gt;"",$A$16:$A73,,,-1)))/7,IF(F74&lt;&gt;"",($A74-(_xlfn.XLOOKUP(TRUE,F$16:F73&lt;&gt;"",$A$16:$A73,,,-1)))/7,IF(G74&lt;&gt;"",($A74-(_xlfn.XLOOKUP(TRUE,G$16:G73&lt;&gt;"",$A$16:$A73,,,-1)))/7,"")))</f>
        <v/>
      </c>
    </row>
    <row r="75" spans="1:11" x14ac:dyDescent="0.25">
      <c r="A75" s="4">
        <f t="shared" si="16"/>
        <v>46170</v>
      </c>
      <c r="B75" s="1" t="str">
        <f t="shared" si="13"/>
        <v>Thursday</v>
      </c>
      <c r="C75" s="2"/>
      <c r="D75" s="2"/>
      <c r="E75" s="2"/>
      <c r="F75" s="2"/>
      <c r="G75" s="2"/>
      <c r="H75" s="27"/>
      <c r="I75" s="2" t="str">
        <f t="shared" si="14"/>
        <v/>
      </c>
      <c r="J75" s="2" t="str">
        <f t="shared" si="15"/>
        <v/>
      </c>
      <c r="K75" s="24" t="str" cm="1">
        <f t="array" ref="K75">IF(E75&lt;&gt;"",($A75-(_xlfn.XLOOKUP(TRUE,E$16:E74&lt;&gt;"",$A$16:$A74,,,-1)))/7,IF(F75&lt;&gt;"",($A75-(_xlfn.XLOOKUP(TRUE,F$16:F74&lt;&gt;"",$A$16:$A74,,,-1)))/7,IF(G75&lt;&gt;"",($A75-(_xlfn.XLOOKUP(TRUE,G$16:G74&lt;&gt;"",$A$16:$A74,,,-1)))/7,"")))</f>
        <v/>
      </c>
    </row>
    <row r="76" spans="1:11" x14ac:dyDescent="0.25">
      <c r="A76" s="4">
        <f t="shared" si="16"/>
        <v>46177</v>
      </c>
      <c r="B76" s="1" t="str">
        <f t="shared" si="13"/>
        <v>Thursday</v>
      </c>
      <c r="C76" s="2"/>
      <c r="D76" s="2" t="s">
        <v>1</v>
      </c>
      <c r="E76" s="2"/>
      <c r="F76" s="2"/>
      <c r="G76" s="2"/>
      <c r="H76" s="27" t="s">
        <v>3</v>
      </c>
      <c r="I76" s="2" t="str">
        <f t="shared" si="14"/>
        <v xml:space="preserve">Planning &amp; Highways (Planning only), followed by </v>
      </c>
      <c r="J76" s="2" t="str">
        <f t="shared" si="15"/>
        <v>F&amp;GP</v>
      </c>
      <c r="K76" s="24" t="str" cm="1">
        <f t="array" ref="K76">IF(E76&lt;&gt;"",($A76-(_xlfn.XLOOKUP(TRUE,E$16:E75&lt;&gt;"",$A$16:$A75,,,-1)))/7,IF(F76&lt;&gt;"",($A76-(_xlfn.XLOOKUP(TRUE,F$16:F75&lt;&gt;"",$A$16:$A75,,,-1)))/7,IF(G76&lt;&gt;"",($A76-(_xlfn.XLOOKUP(TRUE,G$16:G75&lt;&gt;"",$A$16:$A75,,,-1)))/7,"")))</f>
        <v/>
      </c>
    </row>
    <row r="77" spans="1:11" x14ac:dyDescent="0.25">
      <c r="A77" s="4">
        <f t="shared" si="16"/>
        <v>46184</v>
      </c>
      <c r="B77" s="1" t="str">
        <f t="shared" si="13"/>
        <v>Thursday</v>
      </c>
      <c r="C77" s="2"/>
      <c r="D77" s="2"/>
      <c r="E77" s="2"/>
      <c r="F77" s="2"/>
      <c r="G77" s="2"/>
      <c r="H77" s="27"/>
      <c r="I77" s="2" t="str">
        <f t="shared" si="14"/>
        <v/>
      </c>
      <c r="J77" s="2" t="str">
        <f t="shared" si="15"/>
        <v/>
      </c>
      <c r="K77" s="24" t="str" cm="1">
        <f t="array" ref="K77">IF(E77&lt;&gt;"",($A77-(_xlfn.XLOOKUP(TRUE,E$16:E76&lt;&gt;"",$A$16:$A76,,,-1)))/7,IF(F77&lt;&gt;"",($A77-(_xlfn.XLOOKUP(TRUE,F$16:F76&lt;&gt;"",$A$16:$A76,,,-1)))/7,IF(G77&lt;&gt;"",($A77-(_xlfn.XLOOKUP(TRUE,G$16:G76&lt;&gt;"",$A$16:$A76,,,-1)))/7,"")))</f>
        <v/>
      </c>
    </row>
    <row r="78" spans="1:11" x14ac:dyDescent="0.25">
      <c r="A78" s="4">
        <f t="shared" si="16"/>
        <v>46191</v>
      </c>
      <c r="B78" s="1" t="str">
        <f t="shared" si="13"/>
        <v>Thursday</v>
      </c>
      <c r="C78" s="2" t="s">
        <v>22</v>
      </c>
      <c r="D78" s="2"/>
      <c r="E78" s="2"/>
      <c r="F78" s="2"/>
      <c r="G78" s="2"/>
      <c r="H78" s="27"/>
      <c r="I78" s="2" t="str">
        <f t="shared" si="14"/>
        <v/>
      </c>
      <c r="J78" s="2" t="str">
        <f t="shared" si="15"/>
        <v>Full (Approval of Accounts)</v>
      </c>
      <c r="K78" s="24" t="str" cm="1">
        <f t="array" ref="K78">IF(E78&lt;&gt;"",($A78-(_xlfn.XLOOKUP(TRUE,E$16:E77&lt;&gt;"",$A$16:$A77,,,-1)))/7,IF(F78&lt;&gt;"",($A78-(_xlfn.XLOOKUP(TRUE,F$16:F77&lt;&gt;"",$A$16:$A77,,,-1)))/7,IF(G78&lt;&gt;"",($A78-(_xlfn.XLOOKUP(TRUE,G$16:G77&lt;&gt;"",$A$16:$A77,,,-1)))/7,"")))</f>
        <v/>
      </c>
    </row>
    <row r="79" spans="1:11" x14ac:dyDescent="0.25">
      <c r="A79" s="4">
        <f t="shared" si="16"/>
        <v>46198</v>
      </c>
      <c r="B79" s="1" t="str">
        <f t="shared" si="13"/>
        <v>Thursday</v>
      </c>
      <c r="C79" s="2"/>
      <c r="D79" s="2"/>
      <c r="E79" s="2"/>
      <c r="F79" s="2"/>
      <c r="G79" s="2" t="s">
        <v>17</v>
      </c>
      <c r="H79" s="27" t="s">
        <v>3</v>
      </c>
      <c r="I79" s="2" t="str">
        <f t="shared" si="14"/>
        <v/>
      </c>
      <c r="J79" s="2" t="str">
        <f t="shared" si="15"/>
        <v>Planning &amp; Highways (Both)</v>
      </c>
      <c r="K79" s="24" cm="1">
        <f t="array" ref="K79">IF(E79&lt;&gt;"",($A79-(_xlfn.XLOOKUP(TRUE,E$16:E78&lt;&gt;"",$A$16:$A78,,,-1)))/7,IF(F79&lt;&gt;"",($A79-(_xlfn.XLOOKUP(TRUE,F$16:F78&lt;&gt;"",$A$16:$A78,,,-1)))/7,IF(G79&lt;&gt;"",($A79-(_xlfn.XLOOKUP(TRUE,G$16:G78&lt;&gt;"",$A$16:$A78,,,-1)))/7,"")))</f>
        <v>12</v>
      </c>
    </row>
    <row r="80" spans="1:11" x14ac:dyDescent="0.25">
      <c r="A80" s="4">
        <f t="shared" si="16"/>
        <v>46205</v>
      </c>
      <c r="B80" s="1" t="str">
        <f t="shared" si="13"/>
        <v>Thursday</v>
      </c>
      <c r="C80" s="2"/>
      <c r="D80" s="2"/>
      <c r="E80" s="2" t="s">
        <v>2</v>
      </c>
      <c r="F80" s="2"/>
      <c r="G80" s="2"/>
      <c r="H80" s="27"/>
      <c r="I80" s="2" t="str">
        <f t="shared" si="14"/>
        <v/>
      </c>
      <c r="J80" s="2" t="str">
        <f t="shared" si="15"/>
        <v>Community</v>
      </c>
      <c r="K80" s="24" cm="1">
        <f t="array" ref="K80">IF(E80&lt;&gt;"",($A80-(_xlfn.XLOOKUP(TRUE,E$16:E79&lt;&gt;"",$A$16:$A79,,,-1)))/7,IF(F80&lt;&gt;"",($A80-(_xlfn.XLOOKUP(TRUE,F$16:F79&lt;&gt;"",$A$16:$A79,,,-1)))/7,IF(G80&lt;&gt;"",($A80-(_xlfn.XLOOKUP(TRUE,G$16:G79&lt;&gt;"",$A$16:$A79,,,-1)))/7,"")))</f>
        <v>12</v>
      </c>
    </row>
    <row r="81" spans="1:11" x14ac:dyDescent="0.25">
      <c r="A81" s="4">
        <f t="shared" si="16"/>
        <v>46212</v>
      </c>
      <c r="B81" s="1" t="str">
        <f t="shared" si="13"/>
        <v>Thursday</v>
      </c>
      <c r="C81" s="2"/>
      <c r="D81" s="2"/>
      <c r="E81" s="2"/>
      <c r="F81" s="2" t="s">
        <v>33</v>
      </c>
      <c r="G81" s="2"/>
      <c r="H81" s="27"/>
      <c r="I81" s="2" t="str">
        <f t="shared" si="14"/>
        <v/>
      </c>
      <c r="J81" s="2" t="str">
        <f t="shared" si="15"/>
        <v>Facilities</v>
      </c>
      <c r="K81" s="24" cm="1">
        <f t="array" ref="K81">IF(E81&lt;&gt;"",($A81-(_xlfn.XLOOKUP(TRUE,E$16:E80&lt;&gt;"",$A$16:$A80,,,-1)))/7,IF(F81&lt;&gt;"",($A81-(_xlfn.XLOOKUP(TRUE,F$16:F80&lt;&gt;"",$A$16:$A80,,,-1)))/7,IF(G81&lt;&gt;"",($A81-(_xlfn.XLOOKUP(TRUE,G$16:G80&lt;&gt;"",$A$16:$A80,,,-1)))/7,"")))</f>
        <v>12</v>
      </c>
    </row>
    <row r="82" spans="1:11" x14ac:dyDescent="0.25">
      <c r="A82" s="4">
        <f t="shared" si="16"/>
        <v>46219</v>
      </c>
      <c r="B82" s="1" t="str">
        <f t="shared" si="13"/>
        <v>Thursday</v>
      </c>
      <c r="C82" s="2"/>
      <c r="D82" s="2"/>
      <c r="E82" s="2"/>
      <c r="F82" s="2"/>
      <c r="G82" s="2"/>
      <c r="H82" s="27" t="s">
        <v>3</v>
      </c>
      <c r="I82" s="2" t="str">
        <f t="shared" si="14"/>
        <v/>
      </c>
      <c r="J82" s="2" t="str">
        <f t="shared" si="15"/>
        <v>Planning &amp; Highways (Planning only)</v>
      </c>
      <c r="K82" s="24" t="str" cm="1">
        <f t="array" ref="K82">IF(E82&lt;&gt;"",($A82-(_xlfn.XLOOKUP(TRUE,E$16:E81&lt;&gt;"",$A$16:$A81,,,-1)))/7,IF(F82&lt;&gt;"",($A82-(_xlfn.XLOOKUP(TRUE,F$16:F81&lt;&gt;"",$A$16:$A81,,,-1)))/7,IF(G82&lt;&gt;"",($A82-(_xlfn.XLOOKUP(TRUE,G$16:G81&lt;&gt;"",$A$16:$A81,,,-1)))/7,"")))</f>
        <v/>
      </c>
    </row>
    <row r="83" spans="1:11" x14ac:dyDescent="0.25">
      <c r="A83" s="4">
        <f t="shared" si="16"/>
        <v>46226</v>
      </c>
      <c r="B83" s="1" t="str">
        <f t="shared" si="13"/>
        <v>Thursday</v>
      </c>
      <c r="I83" t="str">
        <f t="shared" si="14"/>
        <v/>
      </c>
      <c r="J83" s="2" t="str">
        <f t="shared" si="15"/>
        <v/>
      </c>
      <c r="K83" s="24" t="str" cm="1">
        <f t="array" ref="K83">IF(E83&lt;&gt;"",($A83-(_xlfn.XLOOKUP(TRUE,E$16:E82&lt;&gt;"",$A$16:$A82,,,-1)))/7,IF(F83&lt;&gt;"",($A83-(_xlfn.XLOOKUP(TRUE,F$16:F82&lt;&gt;"",$A$16:$A82,,,-1)))/7,IF(G83&lt;&gt;"",($A83-(_xlfn.XLOOKUP(TRUE,G$16:G82&lt;&gt;"",$A$16:$A82,,,-1)))/7,"")))</f>
        <v/>
      </c>
    </row>
    <row r="84" spans="1:11" x14ac:dyDescent="0.25">
      <c r="A84" s="4">
        <f t="shared" si="16"/>
        <v>46233</v>
      </c>
      <c r="B84" s="1" t="str">
        <f t="shared" si="13"/>
        <v>Thursday</v>
      </c>
      <c r="I84" t="str">
        <f t="shared" si="14"/>
        <v/>
      </c>
      <c r="J84" s="2" t="str">
        <f t="shared" si="15"/>
        <v/>
      </c>
      <c r="K84" s="24" t="str" cm="1">
        <f t="array" ref="K84">IF(E84&lt;&gt;"",($A84-(_xlfn.XLOOKUP(TRUE,E$16:E83&lt;&gt;"",$A$16:$A83,,,-1)))/7,IF(F84&lt;&gt;"",($A84-(_xlfn.XLOOKUP(TRUE,F$16:F83&lt;&gt;"",$A$16:$A83,,,-1)))/7,IF(G84&lt;&gt;"",($A84-(_xlfn.XLOOKUP(TRUE,G$16:G83&lt;&gt;"",$A$16:$A83,,,-1)))/7,"")))</f>
        <v/>
      </c>
    </row>
    <row r="85" spans="1:11" x14ac:dyDescent="0.25">
      <c r="A85"/>
      <c r="C85"/>
      <c r="D85"/>
      <c r="E85"/>
      <c r="F85"/>
      <c r="G85"/>
      <c r="I85"/>
    </row>
    <row r="86" spans="1:11" x14ac:dyDescent="0.25">
      <c r="A86"/>
      <c r="C86"/>
      <c r="D86"/>
      <c r="E86"/>
      <c r="F86"/>
      <c r="G86"/>
      <c r="H86"/>
      <c r="I86"/>
    </row>
    <row r="87" spans="1:11" x14ac:dyDescent="0.25">
      <c r="A87"/>
      <c r="C87"/>
      <c r="D87"/>
      <c r="E87"/>
      <c r="F87"/>
      <c r="G87"/>
      <c r="H87"/>
      <c r="I87"/>
    </row>
    <row r="88" spans="1:11" x14ac:dyDescent="0.25">
      <c r="A88"/>
      <c r="C88"/>
      <c r="D88"/>
      <c r="E88"/>
      <c r="F88"/>
      <c r="G88"/>
      <c r="H88"/>
      <c r="I88"/>
    </row>
    <row r="89" spans="1:11" x14ac:dyDescent="0.25">
      <c r="A89"/>
      <c r="C89"/>
      <c r="D89"/>
      <c r="E89"/>
      <c r="F89"/>
      <c r="G89"/>
      <c r="H89"/>
      <c r="I89"/>
    </row>
    <row r="90" spans="1:11" x14ac:dyDescent="0.25">
      <c r="A90"/>
      <c r="C90"/>
      <c r="D90"/>
      <c r="E90"/>
      <c r="F90"/>
      <c r="G90"/>
      <c r="H90"/>
      <c r="I90"/>
    </row>
    <row r="91" spans="1:11" x14ac:dyDescent="0.25">
      <c r="A91"/>
      <c r="C91"/>
      <c r="D91"/>
      <c r="E91"/>
      <c r="F91"/>
      <c r="G91"/>
      <c r="H91"/>
      <c r="I91"/>
    </row>
    <row r="92" spans="1:11" x14ac:dyDescent="0.25">
      <c r="A92"/>
      <c r="C92"/>
      <c r="D92"/>
      <c r="E92"/>
      <c r="F92"/>
      <c r="G92"/>
      <c r="H92"/>
      <c r="I92"/>
    </row>
    <row r="93" spans="1:11" x14ac:dyDescent="0.25">
      <c r="A93"/>
      <c r="C93"/>
      <c r="D93"/>
      <c r="E93"/>
      <c r="F93"/>
      <c r="G93"/>
      <c r="H93"/>
      <c r="I93"/>
    </row>
    <row r="94" spans="1:11" x14ac:dyDescent="0.25">
      <c r="A94"/>
      <c r="C94"/>
      <c r="D94"/>
      <c r="E94"/>
      <c r="F94"/>
      <c r="G94"/>
      <c r="H94"/>
      <c r="I94"/>
    </row>
    <row r="95" spans="1:11" x14ac:dyDescent="0.25">
      <c r="A95"/>
      <c r="C95"/>
      <c r="D95"/>
      <c r="E95"/>
      <c r="F95"/>
      <c r="G95"/>
      <c r="H95"/>
      <c r="I95"/>
    </row>
    <row r="96" spans="1:11" x14ac:dyDescent="0.25">
      <c r="A96"/>
      <c r="C96"/>
      <c r="D96"/>
      <c r="E96"/>
      <c r="F96"/>
      <c r="G96"/>
      <c r="H96"/>
      <c r="I96"/>
    </row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spans="1:9" x14ac:dyDescent="0.25">
      <c r="A129"/>
      <c r="C129"/>
      <c r="D129"/>
      <c r="E129"/>
      <c r="F129"/>
      <c r="G129"/>
      <c r="H129"/>
      <c r="I129"/>
    </row>
    <row r="130" spans="1:9" x14ac:dyDescent="0.25">
      <c r="A130"/>
      <c r="C130"/>
      <c r="D130"/>
      <c r="E130"/>
      <c r="F130"/>
      <c r="G130"/>
      <c r="H130"/>
      <c r="I130"/>
    </row>
    <row r="131" spans="1:9" x14ac:dyDescent="0.25">
      <c r="A131"/>
      <c r="C131"/>
      <c r="D131"/>
      <c r="E131"/>
      <c r="F131"/>
      <c r="G131"/>
      <c r="H131"/>
      <c r="I131"/>
    </row>
    <row r="132" spans="1:9" x14ac:dyDescent="0.25">
      <c r="A132"/>
      <c r="C132"/>
      <c r="D132"/>
      <c r="E132"/>
      <c r="F132"/>
      <c r="G132"/>
      <c r="H132"/>
      <c r="I132"/>
    </row>
    <row r="133" spans="1:9" x14ac:dyDescent="0.25">
      <c r="A133"/>
      <c r="C133"/>
      <c r="D133"/>
      <c r="E133"/>
      <c r="F133"/>
      <c r="G133"/>
      <c r="H133"/>
      <c r="I133"/>
    </row>
    <row r="134" spans="1:9" x14ac:dyDescent="0.25">
      <c r="B134" s="1"/>
      <c r="I134"/>
    </row>
    <row r="135" spans="1:9" x14ac:dyDescent="0.25">
      <c r="B135" s="1"/>
      <c r="I135"/>
    </row>
    <row r="136" spans="1:9" x14ac:dyDescent="0.25">
      <c r="B136" s="1"/>
      <c r="I136"/>
    </row>
    <row r="137" spans="1:9" x14ac:dyDescent="0.25">
      <c r="B137" s="1"/>
      <c r="I137"/>
    </row>
    <row r="138" spans="1:9" x14ac:dyDescent="0.25">
      <c r="B138" s="1"/>
    </row>
    <row r="139" spans="1:9" x14ac:dyDescent="0.25">
      <c r="B139" s="1"/>
    </row>
    <row r="140" spans="1:9" x14ac:dyDescent="0.25">
      <c r="B140" s="1"/>
    </row>
    <row r="141" spans="1:9" x14ac:dyDescent="0.25">
      <c r="B141" s="1"/>
    </row>
    <row r="142" spans="1:9" x14ac:dyDescent="0.25">
      <c r="B142" s="1"/>
    </row>
    <row r="143" spans="1:9" x14ac:dyDescent="0.25">
      <c r="B143" s="1"/>
    </row>
    <row r="144" spans="1:9" x14ac:dyDescent="0.25">
      <c r="B144" s="1"/>
    </row>
    <row r="145" spans="2:2" x14ac:dyDescent="0.25">
      <c r="B145" s="1"/>
    </row>
    <row r="146" spans="2:2" x14ac:dyDescent="0.25">
      <c r="B146" s="1"/>
    </row>
    <row r="147" spans="2:2" x14ac:dyDescent="0.25">
      <c r="B147" s="1"/>
    </row>
    <row r="148" spans="2:2" x14ac:dyDescent="0.25">
      <c r="B148" s="1"/>
    </row>
    <row r="149" spans="2:2" x14ac:dyDescent="0.25">
      <c r="B149" s="1"/>
    </row>
    <row r="150" spans="2:2" x14ac:dyDescent="0.25">
      <c r="B150" s="1"/>
    </row>
    <row r="151" spans="2:2" x14ac:dyDescent="0.25">
      <c r="B151" s="1"/>
    </row>
    <row r="152" spans="2:2" x14ac:dyDescent="0.25">
      <c r="B152" s="1"/>
    </row>
    <row r="153" spans="2:2" x14ac:dyDescent="0.25">
      <c r="B153" s="1"/>
    </row>
    <row r="154" spans="2:2" x14ac:dyDescent="0.25">
      <c r="B154" s="1"/>
    </row>
    <row r="155" spans="2:2" x14ac:dyDescent="0.25">
      <c r="B155" s="1"/>
    </row>
    <row r="156" spans="2:2" x14ac:dyDescent="0.25">
      <c r="B156" s="1"/>
    </row>
    <row r="157" spans="2:2" x14ac:dyDescent="0.25">
      <c r="B157" s="1"/>
    </row>
    <row r="158" spans="2:2" x14ac:dyDescent="0.25">
      <c r="B158" s="1"/>
    </row>
    <row r="159" spans="2:2" x14ac:dyDescent="0.25">
      <c r="B159" s="1"/>
    </row>
    <row r="160" spans="2:2" x14ac:dyDescent="0.25">
      <c r="B160" s="1"/>
    </row>
    <row r="161" spans="2:2" x14ac:dyDescent="0.25">
      <c r="B161" s="1"/>
    </row>
    <row r="162" spans="2:2" x14ac:dyDescent="0.25">
      <c r="B162" s="1"/>
    </row>
    <row r="163" spans="2:2" x14ac:dyDescent="0.25">
      <c r="B163" s="1"/>
    </row>
    <row r="164" spans="2:2" x14ac:dyDescent="0.25">
      <c r="B164" s="1"/>
    </row>
    <row r="165" spans="2:2" x14ac:dyDescent="0.25">
      <c r="B165" s="1"/>
    </row>
    <row r="166" spans="2:2" x14ac:dyDescent="0.25">
      <c r="B166" s="1"/>
    </row>
    <row r="167" spans="2:2" x14ac:dyDescent="0.25">
      <c r="B167" s="1"/>
    </row>
    <row r="168" spans="2:2" x14ac:dyDescent="0.25">
      <c r="B168" s="1"/>
    </row>
    <row r="169" spans="2:2" x14ac:dyDescent="0.25">
      <c r="B169" s="1"/>
    </row>
    <row r="170" spans="2:2" x14ac:dyDescent="0.25">
      <c r="B170" s="1"/>
    </row>
    <row r="171" spans="2:2" x14ac:dyDescent="0.25">
      <c r="B171" s="1"/>
    </row>
    <row r="172" spans="2:2" x14ac:dyDescent="0.25">
      <c r="B172" s="1"/>
    </row>
    <row r="173" spans="2:2" x14ac:dyDescent="0.25">
      <c r="B173" s="1"/>
    </row>
    <row r="174" spans="2:2" x14ac:dyDescent="0.25">
      <c r="B174" s="1"/>
    </row>
    <row r="175" spans="2:2" x14ac:dyDescent="0.25">
      <c r="B175" s="1"/>
    </row>
  </sheetData>
  <mergeCells count="1">
    <mergeCell ref="G2:H2"/>
  </mergeCells>
  <conditionalFormatting sqref="A2">
    <cfRule type="expression" dxfId="2" priority="3">
      <formula>OR($C2&lt;&gt;"",$D2&lt;&gt;"",$E2&lt;&gt;"",$F2&lt;&gt;"",$G2&lt;&gt;"",$H2&lt;&gt;"")</formula>
    </cfRule>
  </conditionalFormatting>
  <conditionalFormatting sqref="A18:J68">
    <cfRule type="expression" dxfId="1" priority="2">
      <formula>OR($C18&lt;&gt;"",$D18&lt;&gt;"",$E18&lt;&gt;"",$F18&lt;&gt;"",$G18&lt;&gt;"",$H18&lt;&gt;"")</formula>
    </cfRule>
  </conditionalFormatting>
  <conditionalFormatting sqref="L34">
    <cfRule type="expression" dxfId="0" priority="1">
      <formula>OR($C34&lt;&gt;"",$D34&lt;&gt;"",$E34&lt;&gt;"",$F34&lt;&gt;"",$G34&lt;&gt;"",$H34&lt;&gt;"")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B5C84FA3040E7418E53DF000E6CBA75" ma:contentTypeVersion="17" ma:contentTypeDescription="Create a new document." ma:contentTypeScope="" ma:versionID="c83f33ff3896530e7b319bd20293ce76">
  <xsd:schema xmlns:xsd="http://www.w3.org/2001/XMLSchema" xmlns:xs="http://www.w3.org/2001/XMLSchema" xmlns:p="http://schemas.microsoft.com/office/2006/metadata/properties" xmlns:ns2="13ddb142-86c1-463f-9a12-a992385bda94" xmlns:ns3="e0ea50aa-9a19-4cb4-ba41-57597350199e" targetNamespace="http://schemas.microsoft.com/office/2006/metadata/properties" ma:root="true" ma:fieldsID="7111abb4e2bd5119db13bb2915d5d909" ns2:_="" ns3:_="">
    <xsd:import namespace="13ddb142-86c1-463f-9a12-a992385bda94"/>
    <xsd:import namespace="e0ea50aa-9a19-4cb4-ba41-57597350199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ddb142-86c1-463f-9a12-a992385bda9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d919250d-7dcb-4f5e-b444-383715c1c00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ea50aa-9a19-4cb4-ba41-57597350199e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a9b82454-37fd-4db9-bffb-e75612a8fe8e}" ma:internalName="TaxCatchAll" ma:showField="CatchAllData" ma:web="e0ea50aa-9a19-4cb4-ba41-57597350199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0ea50aa-9a19-4cb4-ba41-57597350199e" xsi:nil="true"/>
    <lcf76f155ced4ddcb4097134ff3c332f xmlns="13ddb142-86c1-463f-9a12-a992385bda9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931060E-4994-4652-90D7-0A816348B04E}"/>
</file>

<file path=customXml/itemProps2.xml><?xml version="1.0" encoding="utf-8"?>
<ds:datastoreItem xmlns:ds="http://schemas.openxmlformats.org/officeDocument/2006/customXml" ds:itemID="{8E091180-D936-4399-A14A-F1F3DE741E10}"/>
</file>

<file path=customXml/itemProps3.xml><?xml version="1.0" encoding="utf-8"?>
<ds:datastoreItem xmlns:ds="http://schemas.openxmlformats.org/officeDocument/2006/customXml" ds:itemID="{FCDB4DD8-79D4-47C8-91BE-0A92CC8B92D7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v8</vt:lpstr>
      <vt:lpstr>v7</vt:lpstr>
      <vt:lpstr>v6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Graham Bridgman</dc:creator>
  <cp:lastModifiedBy>Graham Bridgman</cp:lastModifiedBy>
  <dcterms:created xsi:type="dcterms:W3CDTF">2024-09-02T11:14:15Z</dcterms:created>
  <dcterms:modified xsi:type="dcterms:W3CDTF">2025-02-28T08:54:51Z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0x0101009B5C84FA3040E7418E53DF000E6CBA75</vt:lpwstr>
  </property>
</Properties>
</file>