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-my.sharepoint.com/personal/lynn_hannawin_stratfield-mortimer_gov_uk/Documents/Office/Accounts/Full Council Reports/2022 - 2023/22-12-31/"/>
    </mc:Choice>
  </mc:AlternateContent>
  <xr:revisionPtr revIDLastSave="129" documentId="8_{E8943888-81DC-4BBF-9959-A0B9B07BEC99}" xr6:coauthVersionLast="47" xr6:coauthVersionMax="47" xr10:uidLastSave="{891EBB56-B2C2-4A7F-BF00-32E38FC17586}"/>
  <bookViews>
    <workbookView xWindow="-23148" yWindow="-108" windowWidth="23256" windowHeight="12576" xr2:uid="{00000000-000D-0000-FFFF-FFFF00000000}"/>
  </bookViews>
  <sheets>
    <sheet name="MONTHLY I&amp;E" sheetId="2" r:id="rId1"/>
    <sheet name="CUM TB ENTRY" sheetId="1" r:id="rId2"/>
  </sheets>
  <definedNames>
    <definedName name="_xlnm.Print_Area" localSheetId="1">'CUM TB ENTRY'!$B$2:$O$108</definedName>
    <definedName name="_xlnm.Print_Area" localSheetId="0">'MONTHLY I&amp;E'!$B$2:$T$128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3" i="2" l="1"/>
  <c r="K93" i="2"/>
  <c r="J93" i="2"/>
  <c r="I93" i="2"/>
  <c r="H93" i="2"/>
  <c r="G93" i="2"/>
  <c r="F93" i="2"/>
  <c r="E93" i="2"/>
  <c r="D93" i="2"/>
  <c r="P93" i="2" s="1"/>
  <c r="O99" i="1"/>
  <c r="N99" i="1"/>
  <c r="M99" i="1"/>
  <c r="L99" i="1"/>
  <c r="K99" i="1"/>
  <c r="J99" i="1"/>
  <c r="I99" i="1"/>
  <c r="H99" i="1"/>
  <c r="G99" i="1"/>
  <c r="F99" i="1"/>
  <c r="E99" i="1"/>
  <c r="D99" i="1"/>
  <c r="P101" i="2"/>
  <c r="L41" i="2"/>
  <c r="K41" i="2"/>
  <c r="J41" i="2"/>
  <c r="I41" i="2"/>
  <c r="H41" i="2"/>
  <c r="G41" i="2"/>
  <c r="F41" i="2"/>
  <c r="E41" i="2"/>
  <c r="D41" i="2"/>
  <c r="L92" i="2"/>
  <c r="L91" i="2"/>
  <c r="L90" i="2"/>
  <c r="L89" i="2"/>
  <c r="L88" i="2"/>
  <c r="L84" i="2"/>
  <c r="L83" i="2"/>
  <c r="L82" i="2"/>
  <c r="L81" i="2"/>
  <c r="L80" i="2"/>
  <c r="L79" i="2"/>
  <c r="L75" i="2"/>
  <c r="L74" i="2"/>
  <c r="L73" i="2"/>
  <c r="L72" i="2"/>
  <c r="L71" i="2"/>
  <c r="L70" i="2"/>
  <c r="L69" i="2"/>
  <c r="L68" i="2"/>
  <c r="L67" i="2"/>
  <c r="L66" i="2"/>
  <c r="L65" i="2"/>
  <c r="L64" i="2"/>
  <c r="L60" i="2"/>
  <c r="L59" i="2"/>
  <c r="L58" i="2"/>
  <c r="L57" i="2"/>
  <c r="L56" i="2"/>
  <c r="L55" i="2"/>
  <c r="L50" i="2"/>
  <c r="L49" i="2"/>
  <c r="L48" i="2"/>
  <c r="L47" i="2"/>
  <c r="L46" i="2"/>
  <c r="L45" i="2"/>
  <c r="L44" i="2"/>
  <c r="L43" i="2"/>
  <c r="L42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K92" i="2"/>
  <c r="K91" i="2"/>
  <c r="K90" i="2"/>
  <c r="K89" i="2"/>
  <c r="K88" i="2"/>
  <c r="K84" i="2"/>
  <c r="K83" i="2"/>
  <c r="K82" i="2"/>
  <c r="K81" i="2"/>
  <c r="K80" i="2"/>
  <c r="K79" i="2"/>
  <c r="K75" i="2"/>
  <c r="K74" i="2"/>
  <c r="K73" i="2"/>
  <c r="K72" i="2"/>
  <c r="K71" i="2"/>
  <c r="K70" i="2"/>
  <c r="K69" i="2"/>
  <c r="K68" i="2"/>
  <c r="K67" i="2"/>
  <c r="K66" i="2"/>
  <c r="K65" i="2"/>
  <c r="K64" i="2"/>
  <c r="K60" i="2"/>
  <c r="K59" i="2"/>
  <c r="K58" i="2"/>
  <c r="K57" i="2"/>
  <c r="K56" i="2"/>
  <c r="K55" i="2"/>
  <c r="K50" i="2"/>
  <c r="K49" i="2"/>
  <c r="K48" i="2"/>
  <c r="K47" i="2"/>
  <c r="K46" i="2"/>
  <c r="K45" i="2"/>
  <c r="K44" i="2"/>
  <c r="K43" i="2"/>
  <c r="K42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J43" i="2"/>
  <c r="I43" i="2"/>
  <c r="H43" i="2"/>
  <c r="G43" i="2"/>
  <c r="F43" i="2"/>
  <c r="E43" i="2"/>
  <c r="D43" i="2"/>
  <c r="J92" i="2"/>
  <c r="J91" i="2"/>
  <c r="J90" i="2"/>
  <c r="J89" i="2"/>
  <c r="J88" i="2"/>
  <c r="J84" i="2"/>
  <c r="J83" i="2"/>
  <c r="J82" i="2"/>
  <c r="J81" i="2"/>
  <c r="J80" i="2"/>
  <c r="J79" i="2"/>
  <c r="J75" i="2"/>
  <c r="J74" i="2"/>
  <c r="J73" i="2"/>
  <c r="J72" i="2"/>
  <c r="J71" i="2"/>
  <c r="J70" i="2"/>
  <c r="J69" i="2"/>
  <c r="J68" i="2"/>
  <c r="J67" i="2"/>
  <c r="J66" i="2"/>
  <c r="J65" i="2"/>
  <c r="J64" i="2"/>
  <c r="J60" i="2"/>
  <c r="J59" i="2"/>
  <c r="J58" i="2"/>
  <c r="J57" i="2"/>
  <c r="J56" i="2"/>
  <c r="J55" i="2"/>
  <c r="J50" i="2"/>
  <c r="J49" i="2"/>
  <c r="J48" i="2"/>
  <c r="J47" i="2"/>
  <c r="J46" i="2"/>
  <c r="J45" i="2"/>
  <c r="J44" i="2"/>
  <c r="J42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I92" i="2"/>
  <c r="I91" i="2"/>
  <c r="I90" i="2"/>
  <c r="I89" i="2"/>
  <c r="I88" i="2"/>
  <c r="I84" i="2"/>
  <c r="I83" i="2"/>
  <c r="I82" i="2"/>
  <c r="I81" i="2"/>
  <c r="I80" i="2"/>
  <c r="I79" i="2"/>
  <c r="I75" i="2"/>
  <c r="I74" i="2"/>
  <c r="I73" i="2"/>
  <c r="I72" i="2"/>
  <c r="I71" i="2"/>
  <c r="I70" i="2"/>
  <c r="I69" i="2"/>
  <c r="I68" i="2"/>
  <c r="I67" i="2"/>
  <c r="I66" i="2"/>
  <c r="I65" i="2"/>
  <c r="I64" i="2"/>
  <c r="I60" i="2"/>
  <c r="I59" i="2"/>
  <c r="I58" i="2"/>
  <c r="I57" i="2"/>
  <c r="I56" i="2"/>
  <c r="I55" i="2"/>
  <c r="I50" i="2"/>
  <c r="I49" i="2"/>
  <c r="I48" i="2"/>
  <c r="I47" i="2"/>
  <c r="I46" i="2"/>
  <c r="I45" i="2"/>
  <c r="I44" i="2"/>
  <c r="I42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H13" i="2"/>
  <c r="G13" i="2"/>
  <c r="F13" i="2"/>
  <c r="E13" i="2"/>
  <c r="D13" i="2"/>
  <c r="H92" i="2"/>
  <c r="H91" i="2"/>
  <c r="H90" i="2"/>
  <c r="H89" i="2"/>
  <c r="H88" i="2"/>
  <c r="H84" i="2"/>
  <c r="H83" i="2"/>
  <c r="H82" i="2"/>
  <c r="H81" i="2"/>
  <c r="H80" i="2"/>
  <c r="H79" i="2"/>
  <c r="H75" i="2"/>
  <c r="H74" i="2"/>
  <c r="H73" i="2"/>
  <c r="H72" i="2"/>
  <c r="H71" i="2"/>
  <c r="H70" i="2"/>
  <c r="H69" i="2"/>
  <c r="H68" i="2"/>
  <c r="H67" i="2"/>
  <c r="H66" i="2"/>
  <c r="H65" i="2"/>
  <c r="H64" i="2"/>
  <c r="H60" i="2"/>
  <c r="H59" i="2"/>
  <c r="H58" i="2"/>
  <c r="H57" i="2"/>
  <c r="H56" i="2"/>
  <c r="H55" i="2"/>
  <c r="H50" i="2"/>
  <c r="H49" i="2"/>
  <c r="H48" i="2"/>
  <c r="H47" i="2"/>
  <c r="H46" i="2"/>
  <c r="H45" i="2"/>
  <c r="H44" i="2"/>
  <c r="H42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1" i="2"/>
  <c r="H20" i="2"/>
  <c r="H19" i="2"/>
  <c r="H18" i="2"/>
  <c r="H17" i="2"/>
  <c r="H16" i="2"/>
  <c r="H15" i="2"/>
  <c r="H14" i="2"/>
  <c r="H12" i="2"/>
  <c r="H11" i="2"/>
  <c r="H10" i="2"/>
  <c r="H9" i="2"/>
  <c r="H8" i="2"/>
  <c r="H7" i="2"/>
  <c r="H6" i="2"/>
  <c r="Q85" i="2"/>
  <c r="J117" i="2" s="1"/>
  <c r="G92" i="2"/>
  <c r="G91" i="2"/>
  <c r="G90" i="2"/>
  <c r="G89" i="2"/>
  <c r="G88" i="2"/>
  <c r="G84" i="2"/>
  <c r="G83" i="2"/>
  <c r="G82" i="2"/>
  <c r="G81" i="2"/>
  <c r="G80" i="2"/>
  <c r="G79" i="2"/>
  <c r="G75" i="2"/>
  <c r="G74" i="2"/>
  <c r="G73" i="2"/>
  <c r="G72" i="2"/>
  <c r="G71" i="2"/>
  <c r="G70" i="2"/>
  <c r="G69" i="2"/>
  <c r="G68" i="2"/>
  <c r="G67" i="2"/>
  <c r="G66" i="2"/>
  <c r="G65" i="2"/>
  <c r="G64" i="2"/>
  <c r="G60" i="2"/>
  <c r="G59" i="2"/>
  <c r="G58" i="2"/>
  <c r="G57" i="2"/>
  <c r="G56" i="2"/>
  <c r="G55" i="2"/>
  <c r="G50" i="2"/>
  <c r="G49" i="2"/>
  <c r="G48" i="2"/>
  <c r="G47" i="2"/>
  <c r="G46" i="2"/>
  <c r="G45" i="2"/>
  <c r="G44" i="2"/>
  <c r="G42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6" i="2"/>
  <c r="F92" i="2"/>
  <c r="F91" i="2"/>
  <c r="F90" i="2"/>
  <c r="F89" i="2"/>
  <c r="F88" i="2"/>
  <c r="F84" i="2"/>
  <c r="F83" i="2"/>
  <c r="F82" i="2"/>
  <c r="F81" i="2"/>
  <c r="F80" i="2"/>
  <c r="F79" i="2"/>
  <c r="F75" i="2"/>
  <c r="F74" i="2"/>
  <c r="F73" i="2"/>
  <c r="F72" i="2"/>
  <c r="F71" i="2"/>
  <c r="F70" i="2"/>
  <c r="F69" i="2"/>
  <c r="F68" i="2"/>
  <c r="F67" i="2"/>
  <c r="F66" i="2"/>
  <c r="F65" i="2"/>
  <c r="F64" i="2"/>
  <c r="F60" i="2"/>
  <c r="F59" i="2"/>
  <c r="F58" i="2"/>
  <c r="F57" i="2"/>
  <c r="F56" i="2"/>
  <c r="F55" i="2"/>
  <c r="F50" i="2"/>
  <c r="F49" i="2"/>
  <c r="F48" i="2"/>
  <c r="F47" i="2"/>
  <c r="F46" i="2"/>
  <c r="F45" i="2"/>
  <c r="F44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1" i="2"/>
  <c r="F20" i="2"/>
  <c r="F19" i="2"/>
  <c r="F18" i="2"/>
  <c r="F17" i="2"/>
  <c r="F16" i="2"/>
  <c r="F15" i="2"/>
  <c r="F14" i="2"/>
  <c r="F12" i="2"/>
  <c r="F11" i="2"/>
  <c r="F10" i="2"/>
  <c r="F9" i="2"/>
  <c r="F8" i="2"/>
  <c r="F7" i="2"/>
  <c r="F6" i="2"/>
  <c r="P41" i="2" l="1"/>
  <c r="K61" i="2"/>
  <c r="K76" i="2"/>
  <c r="K85" i="2"/>
  <c r="L52" i="2"/>
  <c r="L61" i="2"/>
  <c r="L76" i="2"/>
  <c r="L85" i="2"/>
  <c r="L94" i="2"/>
  <c r="K94" i="2"/>
  <c r="K22" i="2"/>
  <c r="K97" i="2" s="1"/>
  <c r="L22" i="2"/>
  <c r="L97" i="2" s="1"/>
  <c r="K52" i="2"/>
  <c r="P13" i="2"/>
  <c r="J109" i="2" s="1"/>
  <c r="I94" i="2"/>
  <c r="J52" i="2"/>
  <c r="J61" i="2"/>
  <c r="J76" i="2"/>
  <c r="J85" i="2"/>
  <c r="J94" i="2"/>
  <c r="I52" i="2"/>
  <c r="I61" i="2"/>
  <c r="I76" i="2"/>
  <c r="I85" i="2"/>
  <c r="H94" i="2"/>
  <c r="I22" i="2"/>
  <c r="I97" i="2" s="1"/>
  <c r="J22" i="2"/>
  <c r="J97" i="2" s="1"/>
  <c r="H52" i="2"/>
  <c r="H61" i="2"/>
  <c r="H76" i="2"/>
  <c r="H85" i="2"/>
  <c r="H22" i="2"/>
  <c r="H97" i="2" s="1"/>
  <c r="G94" i="2"/>
  <c r="G85" i="2"/>
  <c r="G76" i="2"/>
  <c r="G61" i="2"/>
  <c r="G52" i="2"/>
  <c r="G22" i="2"/>
  <c r="G97" i="2" s="1"/>
  <c r="F94" i="2"/>
  <c r="F85" i="2"/>
  <c r="F76" i="2"/>
  <c r="F61" i="2"/>
  <c r="F52" i="2"/>
  <c r="F22" i="2"/>
  <c r="F97" i="2" s="1"/>
  <c r="K98" i="2" l="1"/>
  <c r="K99" i="2" s="1"/>
  <c r="L98" i="2"/>
  <c r="L99" i="2" s="1"/>
  <c r="J98" i="2"/>
  <c r="J99" i="2" s="1"/>
  <c r="I98" i="2"/>
  <c r="I99" i="2" s="1"/>
  <c r="H98" i="2"/>
  <c r="H99" i="2" s="1"/>
  <c r="G98" i="2"/>
  <c r="G99" i="2" s="1"/>
  <c r="F98" i="2"/>
  <c r="F99" i="2" s="1"/>
  <c r="T94" i="2"/>
  <c r="T85" i="2"/>
  <c r="T76" i="2"/>
  <c r="E6" i="2"/>
  <c r="E91" i="2"/>
  <c r="D91" i="2"/>
  <c r="E26" i="2" l="1"/>
  <c r="D26" i="2"/>
  <c r="P26" i="2" l="1"/>
  <c r="AA26" i="2" s="1"/>
  <c r="Q22" i="2" l="1"/>
  <c r="R22" i="2"/>
  <c r="R97" i="2" s="1"/>
  <c r="E20" i="2"/>
  <c r="D20" i="2"/>
  <c r="D21" i="2"/>
  <c r="E21" i="2"/>
  <c r="E84" i="2"/>
  <c r="E83" i="2"/>
  <c r="E82" i="2"/>
  <c r="E81" i="2"/>
  <c r="E80" i="2"/>
  <c r="E79" i="2"/>
  <c r="E47" i="2"/>
  <c r="D47" i="2"/>
  <c r="D46" i="2"/>
  <c r="E46" i="2"/>
  <c r="D48" i="2"/>
  <c r="E48" i="2"/>
  <c r="D83" i="2"/>
  <c r="F63" i="1"/>
  <c r="E92" i="2"/>
  <c r="Q92" i="2" s="1"/>
  <c r="Q94" i="2" s="1"/>
  <c r="J119" i="2" s="1"/>
  <c r="E90" i="2"/>
  <c r="E89" i="2"/>
  <c r="E88" i="2"/>
  <c r="E75" i="2"/>
  <c r="E74" i="2"/>
  <c r="E73" i="2"/>
  <c r="E72" i="2"/>
  <c r="E71" i="2"/>
  <c r="E70" i="2"/>
  <c r="E69" i="2"/>
  <c r="E68" i="2"/>
  <c r="E67" i="2"/>
  <c r="E66" i="2"/>
  <c r="E65" i="2"/>
  <c r="E64" i="2"/>
  <c r="E60" i="2"/>
  <c r="E59" i="2"/>
  <c r="E58" i="2"/>
  <c r="E57" i="2"/>
  <c r="E56" i="2"/>
  <c r="E55" i="2"/>
  <c r="E50" i="2"/>
  <c r="E49" i="2"/>
  <c r="Q49" i="2" s="1"/>
  <c r="E45" i="2"/>
  <c r="E44" i="2"/>
  <c r="E42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5" i="2"/>
  <c r="E19" i="2"/>
  <c r="E18" i="2"/>
  <c r="E17" i="2"/>
  <c r="E16" i="2"/>
  <c r="E15" i="2"/>
  <c r="E14" i="2"/>
  <c r="E12" i="2"/>
  <c r="E11" i="2"/>
  <c r="E10" i="2"/>
  <c r="E9" i="2"/>
  <c r="E8" i="2"/>
  <c r="E7" i="2"/>
  <c r="D39" i="2"/>
  <c r="D44" i="2"/>
  <c r="D6" i="2"/>
  <c r="D7" i="2"/>
  <c r="D8" i="2"/>
  <c r="D9" i="2"/>
  <c r="D10" i="2"/>
  <c r="D11" i="2"/>
  <c r="D12" i="2"/>
  <c r="D14" i="2"/>
  <c r="D15" i="2"/>
  <c r="D16" i="2"/>
  <c r="D17" i="2"/>
  <c r="D18" i="2"/>
  <c r="D19" i="2"/>
  <c r="R52" i="2"/>
  <c r="D25" i="2"/>
  <c r="D31" i="2"/>
  <c r="D34" i="2"/>
  <c r="D35" i="2"/>
  <c r="D45" i="2"/>
  <c r="D49" i="2"/>
  <c r="D33" i="2"/>
  <c r="D42" i="2"/>
  <c r="D27" i="2"/>
  <c r="D28" i="2"/>
  <c r="D29" i="2"/>
  <c r="D30" i="2"/>
  <c r="D32" i="2"/>
  <c r="D36" i="2"/>
  <c r="D37" i="2"/>
  <c r="D38" i="2"/>
  <c r="D40" i="2"/>
  <c r="D50" i="2"/>
  <c r="M23" i="1"/>
  <c r="M102" i="1" s="1"/>
  <c r="L23" i="1"/>
  <c r="L102" i="1" s="1"/>
  <c r="D73" i="2"/>
  <c r="D65" i="2"/>
  <c r="D69" i="2"/>
  <c r="D55" i="2"/>
  <c r="D56" i="2"/>
  <c r="D57" i="2"/>
  <c r="D58" i="2"/>
  <c r="D59" i="2"/>
  <c r="D60" i="2"/>
  <c r="D64" i="2"/>
  <c r="D66" i="2"/>
  <c r="D67" i="2"/>
  <c r="D68" i="2"/>
  <c r="D70" i="2"/>
  <c r="D71" i="2"/>
  <c r="D72" i="2"/>
  <c r="D74" i="2"/>
  <c r="D75" i="2"/>
  <c r="D79" i="2"/>
  <c r="D80" i="2"/>
  <c r="D81" i="2"/>
  <c r="D82" i="2"/>
  <c r="D84" i="2"/>
  <c r="D88" i="2"/>
  <c r="D89" i="2"/>
  <c r="D90" i="2"/>
  <c r="D92" i="2"/>
  <c r="C119" i="2"/>
  <c r="C117" i="2"/>
  <c r="C115" i="2"/>
  <c r="C113" i="2"/>
  <c r="C111" i="2"/>
  <c r="C109" i="2"/>
  <c r="E23" i="1"/>
  <c r="E102" i="1" s="1"/>
  <c r="E53" i="1"/>
  <c r="E63" i="1"/>
  <c r="E79" i="1"/>
  <c r="E89" i="1"/>
  <c r="F23" i="1"/>
  <c r="F102" i="1" s="1"/>
  <c r="F53" i="1"/>
  <c r="F79" i="1"/>
  <c r="F89" i="1"/>
  <c r="G23" i="1"/>
  <c r="G102" i="1" s="1"/>
  <c r="G53" i="1"/>
  <c r="G63" i="1"/>
  <c r="G79" i="1"/>
  <c r="G89" i="1"/>
  <c r="H23" i="1"/>
  <c r="H102" i="1" s="1"/>
  <c r="H53" i="1"/>
  <c r="H63" i="1"/>
  <c r="H79" i="1"/>
  <c r="H89" i="1"/>
  <c r="I23" i="1"/>
  <c r="I102" i="1" s="1"/>
  <c r="I53" i="1"/>
  <c r="I63" i="1"/>
  <c r="I79" i="1"/>
  <c r="I89" i="1"/>
  <c r="D23" i="1"/>
  <c r="D102" i="1" s="1"/>
  <c r="D53" i="1"/>
  <c r="D63" i="1"/>
  <c r="D79" i="1"/>
  <c r="D89" i="1"/>
  <c r="R61" i="2"/>
  <c r="R76" i="2"/>
  <c r="R85" i="2"/>
  <c r="R94" i="2"/>
  <c r="Z94" i="2"/>
  <c r="Z22" i="2"/>
  <c r="Z97" i="2" s="1"/>
  <c r="Z52" i="2"/>
  <c r="Z61" i="2"/>
  <c r="Z76" i="2"/>
  <c r="Z85" i="2"/>
  <c r="J23" i="1"/>
  <c r="J102" i="1" s="1"/>
  <c r="K23" i="1"/>
  <c r="K102" i="1" s="1"/>
  <c r="N23" i="1"/>
  <c r="N102" i="1" s="1"/>
  <c r="O23" i="1"/>
  <c r="O102" i="1" s="1"/>
  <c r="J89" i="1"/>
  <c r="K89" i="1"/>
  <c r="L89" i="1"/>
  <c r="M89" i="1"/>
  <c r="N89" i="1"/>
  <c r="O89" i="1"/>
  <c r="J79" i="1"/>
  <c r="K79" i="1"/>
  <c r="L79" i="1"/>
  <c r="M79" i="1"/>
  <c r="N79" i="1"/>
  <c r="O79" i="1"/>
  <c r="J63" i="1"/>
  <c r="K63" i="1"/>
  <c r="L63" i="1"/>
  <c r="M63" i="1"/>
  <c r="N63" i="1"/>
  <c r="O63" i="1"/>
  <c r="J53" i="1"/>
  <c r="K53" i="1"/>
  <c r="L53" i="1"/>
  <c r="M53" i="1"/>
  <c r="N53" i="1"/>
  <c r="O53" i="1"/>
  <c r="P34" i="2" l="1"/>
  <c r="P50" i="2"/>
  <c r="P67" i="2"/>
  <c r="Q67" i="2" s="1"/>
  <c r="Q76" i="2" s="1"/>
  <c r="S34" i="2"/>
  <c r="I103" i="1"/>
  <c r="I105" i="1" s="1"/>
  <c r="I108" i="1" s="1"/>
  <c r="P56" i="2"/>
  <c r="S56" i="2" s="1"/>
  <c r="H103" i="1"/>
  <c r="H105" i="1" s="1"/>
  <c r="H108" i="1" s="1"/>
  <c r="P29" i="2"/>
  <c r="D103" i="1"/>
  <c r="D105" i="1" s="1"/>
  <c r="D108" i="1" s="1"/>
  <c r="E103" i="1"/>
  <c r="E105" i="1" s="1"/>
  <c r="E108" i="1" s="1"/>
  <c r="G103" i="1"/>
  <c r="G105" i="1" s="1"/>
  <c r="G108" i="1" s="1"/>
  <c r="O103" i="1"/>
  <c r="O105" i="1" s="1"/>
  <c r="O108" i="1" s="1"/>
  <c r="S71" i="2"/>
  <c r="S69" i="2"/>
  <c r="F103" i="1"/>
  <c r="F105" i="1" s="1"/>
  <c r="F108" i="1" s="1"/>
  <c r="S50" i="2"/>
  <c r="J103" i="1"/>
  <c r="J105" i="1" s="1"/>
  <c r="J108" i="1" s="1"/>
  <c r="N103" i="1"/>
  <c r="N105" i="1" s="1"/>
  <c r="N108" i="1" s="1"/>
  <c r="Q47" i="2"/>
  <c r="M103" i="1"/>
  <c r="M105" i="1" s="1"/>
  <c r="M108" i="1" s="1"/>
  <c r="L103" i="1"/>
  <c r="L105" i="1" s="1"/>
  <c r="L108" i="1" s="1"/>
  <c r="P73" i="2"/>
  <c r="AA73" i="2" s="1"/>
  <c r="P18" i="2"/>
  <c r="P10" i="2"/>
  <c r="AA10" i="2" s="1"/>
  <c r="P35" i="2"/>
  <c r="AA35" i="2" s="1"/>
  <c r="P11" i="2"/>
  <c r="P7" i="2"/>
  <c r="S7" i="2" s="1"/>
  <c r="P79" i="2"/>
  <c r="AA79" i="2" s="1"/>
  <c r="P28" i="2"/>
  <c r="AA28" i="2" s="1"/>
  <c r="P36" i="2"/>
  <c r="S36" i="2" s="1"/>
  <c r="P88" i="2"/>
  <c r="AA88" i="2" s="1"/>
  <c r="P72" i="2"/>
  <c r="AA72" i="2" s="1"/>
  <c r="P20" i="2"/>
  <c r="S20" i="2" s="1"/>
  <c r="Z98" i="2"/>
  <c r="Z99" i="2" s="1"/>
  <c r="E94" i="2"/>
  <c r="E85" i="2"/>
  <c r="P21" i="2"/>
  <c r="R98" i="2"/>
  <c r="R99" i="2" s="1"/>
  <c r="P82" i="2"/>
  <c r="S82" i="2" s="1"/>
  <c r="P83" i="2"/>
  <c r="P46" i="2"/>
  <c r="S46" i="2" s="1"/>
  <c r="P32" i="2"/>
  <c r="S32" i="2" s="1"/>
  <c r="K103" i="1"/>
  <c r="K105" i="1" s="1"/>
  <c r="K108" i="1" s="1"/>
  <c r="P30" i="2"/>
  <c r="AA30" i="2" s="1"/>
  <c r="P48" i="2"/>
  <c r="P8" i="2"/>
  <c r="AA8" i="2" s="1"/>
  <c r="P15" i="2"/>
  <c r="S15" i="2" s="1"/>
  <c r="P38" i="2"/>
  <c r="S38" i="2" s="1"/>
  <c r="P37" i="2"/>
  <c r="S37" i="2" s="1"/>
  <c r="D52" i="2"/>
  <c r="P17" i="2"/>
  <c r="AA17" i="2" s="1"/>
  <c r="D22" i="2"/>
  <c r="D97" i="2" s="1"/>
  <c r="P33" i="2"/>
  <c r="AA33" i="2" s="1"/>
  <c r="P60" i="2"/>
  <c r="S60" i="2" s="1"/>
  <c r="P75" i="2"/>
  <c r="S75" i="2" s="1"/>
  <c r="P58" i="2"/>
  <c r="S58" i="2" s="1"/>
  <c r="P80" i="2"/>
  <c r="P64" i="2"/>
  <c r="AA64" i="2" s="1"/>
  <c r="D61" i="2"/>
  <c r="P31" i="2"/>
  <c r="AA31" i="2" s="1"/>
  <c r="E52" i="2"/>
  <c r="P42" i="2"/>
  <c r="S42" i="2" s="1"/>
  <c r="E61" i="2"/>
  <c r="P65" i="2"/>
  <c r="S65" i="2" s="1"/>
  <c r="P16" i="2"/>
  <c r="S16" i="2" s="1"/>
  <c r="P40" i="2"/>
  <c r="P70" i="2"/>
  <c r="AA70" i="2" s="1"/>
  <c r="P14" i="2"/>
  <c r="AA14" i="2" s="1"/>
  <c r="P59" i="2"/>
  <c r="D94" i="2"/>
  <c r="D85" i="2"/>
  <c r="P39" i="2"/>
  <c r="S39" i="2" s="1"/>
  <c r="P44" i="2"/>
  <c r="S44" i="2" s="1"/>
  <c r="P57" i="2"/>
  <c r="AA57" i="2" s="1"/>
  <c r="P90" i="2"/>
  <c r="P68" i="2"/>
  <c r="AA68" i="2" s="1"/>
  <c r="P74" i="2"/>
  <c r="S74" i="2" s="1"/>
  <c r="P12" i="2"/>
  <c r="P19" i="2"/>
  <c r="AA19" i="2" s="1"/>
  <c r="P45" i="2"/>
  <c r="E22" i="2"/>
  <c r="E97" i="2" s="1"/>
  <c r="E76" i="2"/>
  <c r="D76" i="2"/>
  <c r="P6" i="2"/>
  <c r="P25" i="2"/>
  <c r="P89" i="2"/>
  <c r="P55" i="2"/>
  <c r="P66" i="2"/>
  <c r="S81" i="2"/>
  <c r="P27" i="2"/>
  <c r="P9" i="2"/>
  <c r="AA56" i="2" l="1"/>
  <c r="Q52" i="2"/>
  <c r="J111" i="2" s="1"/>
  <c r="Q61" i="2"/>
  <c r="J113" i="2" s="1"/>
  <c r="J115" i="2"/>
  <c r="AA18" i="2"/>
  <c r="S18" i="2"/>
  <c r="AA69" i="2"/>
  <c r="S35" i="2"/>
  <c r="S28" i="2"/>
  <c r="AA82" i="2"/>
  <c r="AA46" i="2"/>
  <c r="H111" i="2"/>
  <c r="H125" i="2" s="1"/>
  <c r="I125" i="2" s="1"/>
  <c r="P94" i="2"/>
  <c r="K119" i="2" s="1"/>
  <c r="E119" i="2" s="1"/>
  <c r="AA65" i="2"/>
  <c r="S64" i="2"/>
  <c r="AA34" i="2"/>
  <c r="E98" i="2"/>
  <c r="E99" i="2" s="1"/>
  <c r="S70" i="2"/>
  <c r="S10" i="2"/>
  <c r="S8" i="2"/>
  <c r="AA32" i="2"/>
  <c r="S17" i="2"/>
  <c r="AA15" i="2"/>
  <c r="S14" i="2"/>
  <c r="S68" i="2"/>
  <c r="S19" i="2"/>
  <c r="AA16" i="2"/>
  <c r="P76" i="2"/>
  <c r="AA75" i="2"/>
  <c r="S31" i="2"/>
  <c r="S33" i="2"/>
  <c r="S57" i="2"/>
  <c r="H109" i="2"/>
  <c r="H124" i="2" s="1"/>
  <c r="I124" i="2" s="1"/>
  <c r="P22" i="2"/>
  <c r="K109" i="2" s="1"/>
  <c r="S30" i="2"/>
  <c r="D98" i="2"/>
  <c r="D99" i="2" s="1"/>
  <c r="AA25" i="2"/>
  <c r="S25" i="2"/>
  <c r="P52" i="2"/>
  <c r="P61" i="2"/>
  <c r="AA55" i="2"/>
  <c r="P85" i="2"/>
  <c r="K117" i="2" s="1"/>
  <c r="E117" i="2" s="1"/>
  <c r="S9" i="2"/>
  <c r="AA9" i="2"/>
  <c r="AA27" i="2"/>
  <c r="S27" i="2"/>
  <c r="S66" i="2"/>
  <c r="AA66" i="2"/>
  <c r="K124" i="2" l="1"/>
  <c r="E109" i="2"/>
  <c r="K113" i="2"/>
  <c r="E113" i="2" s="1"/>
  <c r="Q98" i="2"/>
  <c r="K111" i="2"/>
  <c r="E111" i="2" s="1"/>
  <c r="P98" i="2"/>
  <c r="AA94" i="2"/>
  <c r="H126" i="2"/>
  <c r="S76" i="2"/>
  <c r="K115" i="2"/>
  <c r="E115" i="2" s="1"/>
  <c r="AA22" i="2"/>
  <c r="AA76" i="2"/>
  <c r="P97" i="2"/>
  <c r="S22" i="2"/>
  <c r="S61" i="2"/>
  <c r="AA61" i="2"/>
  <c r="S85" i="2"/>
  <c r="AA85" i="2"/>
  <c r="AA52" i="2"/>
  <c r="S52" i="2"/>
  <c r="K125" i="2" l="1"/>
  <c r="S98" i="2"/>
  <c r="S97" i="2"/>
  <c r="P99" i="2"/>
  <c r="E125" i="2"/>
  <c r="F125" i="2" s="1"/>
  <c r="E124" i="2"/>
  <c r="F124" i="2"/>
  <c r="E126" i="2" l="1"/>
  <c r="P102" i="2"/>
  <c r="K126" i="2"/>
  <c r="K129" i="2" l="1"/>
  <c r="K128" i="2"/>
</calcChain>
</file>

<file path=xl/sharedStrings.xml><?xml version="1.0" encoding="utf-8"?>
<sst xmlns="http://schemas.openxmlformats.org/spreadsheetml/2006/main" count="314" uniqueCount="184">
  <si>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</si>
  <si>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</si>
  <si>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</si>
  <si>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</si>
  <si>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</si>
  <si>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</si>
  <si>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</si>
  <si>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</si>
  <si>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</si>
  <si>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</si>
  <si>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</si>
  <si>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</si>
  <si>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Budget</t>
  </si>
  <si>
    <t>Wayleave Rental</t>
  </si>
  <si>
    <t>Income</t>
  </si>
  <si>
    <t>Precept</t>
  </si>
  <si>
    <t>Bank Interest</t>
  </si>
  <si>
    <t>Cemetery Fees - Burial Plot</t>
  </si>
  <si>
    <t>Cemetery Fees - Cremation Plot</t>
  </si>
  <si>
    <t>Cemetery Fees - Memorial</t>
  </si>
  <si>
    <t>Fairground Hire Fee</t>
  </si>
  <si>
    <t>Fairground Hire Fee (Annual)</t>
  </si>
  <si>
    <t>Fairground Hire Tennis Courts</t>
  </si>
  <si>
    <t>Administration</t>
  </si>
  <si>
    <t>Staff Costs</t>
  </si>
  <si>
    <t>Training</t>
  </si>
  <si>
    <t>Chairman's Allowance</t>
  </si>
  <si>
    <t>Audit Fee</t>
  </si>
  <si>
    <t>Admin Expenses</t>
  </si>
  <si>
    <t>Insurance Costs</t>
  </si>
  <si>
    <t>Annual Subscription</t>
  </si>
  <si>
    <t>Hall Rental Costs</t>
  </si>
  <si>
    <t>Office - Rent/Rates/Utility</t>
  </si>
  <si>
    <t>Bank Charges</t>
  </si>
  <si>
    <t>Willink LC</t>
  </si>
  <si>
    <t>S 137 Grants</t>
  </si>
  <si>
    <t>Community Award</t>
  </si>
  <si>
    <t>Communications</t>
  </si>
  <si>
    <t>Software/web design</t>
  </si>
  <si>
    <t>Web Hosting</t>
  </si>
  <si>
    <t>Communications Equipment</t>
  </si>
  <si>
    <t>Community Forums</t>
  </si>
  <si>
    <t>Fairground and Cemetery</t>
  </si>
  <si>
    <t>Cemetery Grass Cutting</t>
  </si>
  <si>
    <t>Cemetery General Maintenance</t>
  </si>
  <si>
    <t>Cemetery Lease Rental</t>
  </si>
  <si>
    <t>Fairground Grass Cutting</t>
  </si>
  <si>
    <t>Fairground Maintenance/Expense</t>
  </si>
  <si>
    <t>Dog Bin Waste Disposal</t>
  </si>
  <si>
    <t>Play Area Maintenance</t>
  </si>
  <si>
    <t>Sinking Fund Tennis Courts</t>
  </si>
  <si>
    <t>Fairground Special Projects</t>
  </si>
  <si>
    <t>Fairground Lease Rental</t>
  </si>
  <si>
    <t>Roads, Footpaths and Commons</t>
  </si>
  <si>
    <t>Roads/Footpaths/Commons</t>
  </si>
  <si>
    <t>Footpaths</t>
  </si>
  <si>
    <t>Commons</t>
  </si>
  <si>
    <t>RFC Special Projects</t>
  </si>
  <si>
    <t>West End Road Car Park</t>
  </si>
  <si>
    <t>Community Projects</t>
  </si>
  <si>
    <t>CIL Monies Received</t>
  </si>
  <si>
    <t>Actual</t>
  </si>
  <si>
    <t>% of</t>
  </si>
  <si>
    <t>Admin Income</t>
  </si>
  <si>
    <t>S106/CIL Expenditure</t>
  </si>
  <si>
    <t>Newsletters</t>
  </si>
  <si>
    <t>Total</t>
  </si>
  <si>
    <t>Yr to Date</t>
  </si>
  <si>
    <t>2017/18</t>
  </si>
  <si>
    <t>Last Year</t>
  </si>
  <si>
    <t>SMPC INCOME &amp; EXPENDITURE BY MONTH</t>
  </si>
  <si>
    <t>SUMMARY</t>
  </si>
  <si>
    <t>Total Income</t>
  </si>
  <si>
    <t>Total Expenditure</t>
  </si>
  <si>
    <t>Income less expenditure</t>
  </si>
  <si>
    <t>Monthly Inc &amp; Exp report</t>
  </si>
  <si>
    <t>Error</t>
  </si>
  <si>
    <t>Report</t>
  </si>
  <si>
    <t>not saved</t>
  </si>
  <si>
    <t>ENTER CUMULATIVE TRIAL BALANCE FIGURES IN RELEVANT MONTH BELOW</t>
  </si>
  <si>
    <t>Code</t>
  </si>
  <si>
    <t>Account name</t>
  </si>
  <si>
    <t>Total Income less expenditure</t>
  </si>
  <si>
    <t>Cumulative Inc &amp; Exp report</t>
  </si>
  <si>
    <t>DO NOT PRINT</t>
  </si>
  <si>
    <t>Station Car Park</t>
  </si>
  <si>
    <t>Grants Received</t>
  </si>
  <si>
    <t xml:space="preserve">Rememberance Day </t>
  </si>
  <si>
    <t>Rememberance Day</t>
  </si>
  <si>
    <t>Biodiversity</t>
  </si>
  <si>
    <t>Tennis Court Clubspark</t>
  </si>
  <si>
    <t>Tennis Court Gate System</t>
  </si>
  <si>
    <t>Election Expenses</t>
  </si>
  <si>
    <t>Cemetery Extension Project</t>
  </si>
  <si>
    <t>Library Refreshments</t>
  </si>
  <si>
    <t>Comments for last entry</t>
  </si>
  <si>
    <t>SMPC INCOME &amp; EXPENDITURE SUMMARY</t>
  </si>
  <si>
    <t>Infrastructure Notes</t>
  </si>
  <si>
    <t xml:space="preserve">% of </t>
  </si>
  <si>
    <t>CIL Expenditure</t>
  </si>
  <si>
    <t>S106 Expenditure</t>
  </si>
  <si>
    <t>Garth Hall</t>
  </si>
  <si>
    <t>2020/21 - Year to Date</t>
  </si>
  <si>
    <t>H101 = S106/CIL expenditure</t>
  </si>
  <si>
    <t>H99 = CIL income</t>
  </si>
  <si>
    <t>Grants</t>
  </si>
  <si>
    <t>2021/22</t>
  </si>
  <si>
    <t>Pillbox maintenance</t>
  </si>
  <si>
    <t>Pillbox Maintenance</t>
  </si>
  <si>
    <t>Defibrilators</t>
  </si>
  <si>
    <t>Neighbourhood Plan</t>
  </si>
  <si>
    <t xml:space="preserve">Library </t>
  </si>
  <si>
    <t>Tennis Courts - Annual</t>
  </si>
  <si>
    <t>Total Income/ Expenditure</t>
  </si>
  <si>
    <t>Non Budget Spend from EMRs</t>
  </si>
  <si>
    <t>S106/CIL Capital items</t>
  </si>
  <si>
    <t>Revenue items</t>
  </si>
  <si>
    <t>Revenue Items</t>
  </si>
  <si>
    <t>Capital Items</t>
  </si>
  <si>
    <t>Pension Admin Charge</t>
  </si>
  <si>
    <t>Climate and Environment</t>
  </si>
  <si>
    <t>2022/2023</t>
  </si>
  <si>
    <t>2022/23</t>
  </si>
  <si>
    <t>Difference is £110,000 budgeted CIL expenditure which will be paid from CIL Reserves.</t>
  </si>
  <si>
    <t xml:space="preserve">EMR held: £2,574.                                </t>
  </si>
  <si>
    <t>Accrued expense for 21/22</t>
  </si>
  <si>
    <t>EMR held: £5,000</t>
  </si>
  <si>
    <t>EMR held: £26,666</t>
  </si>
  <si>
    <t xml:space="preserve">EMR held: £36,207 </t>
  </si>
  <si>
    <t>Q70 Commemorations</t>
  </si>
  <si>
    <t>No budget for CIL income 22/23</t>
  </si>
  <si>
    <t>Monthly interest received</t>
  </si>
  <si>
    <t>Tennis court hire</t>
  </si>
  <si>
    <t>Annual fee</t>
  </si>
  <si>
    <t>Electronic payment fees</t>
  </si>
  <si>
    <t>Correx board for parish meeting</t>
  </si>
  <si>
    <t>Quarterly rental fee</t>
  </si>
  <si>
    <t>Unity Trust: goodwill payment for service downtime</t>
  </si>
  <si>
    <t>Burial fee</t>
  </si>
  <si>
    <t>Donations</t>
  </si>
  <si>
    <t>Cremation tablet</t>
  </si>
  <si>
    <t>Q2 &amp; 3 GDS &amp; website update</t>
  </si>
  <si>
    <r>
      <t>EMR held: £30,555</t>
    </r>
    <r>
      <rPr>
        <sz val="11"/>
        <color theme="4"/>
        <rFont val="Calibri"/>
        <family val="2"/>
      </rPr>
      <t xml:space="preserve">                   </t>
    </r>
  </si>
  <si>
    <t>Fit4Sports</t>
  </si>
  <si>
    <t>2nd instalment</t>
  </si>
  <si>
    <t>CIL receipt for MOR006 Phase 2A - TRF to EMR</t>
  </si>
  <si>
    <t>2 x annual fees for MCC</t>
  </si>
  <si>
    <t>CCB annual membership</t>
  </si>
  <si>
    <t>Community SpeedWatch signs</t>
  </si>
  <si>
    <t>Mortimer Youth Cub Donation trf to an EMR</t>
  </si>
  <si>
    <t>EMR Income/Expenditure</t>
  </si>
  <si>
    <t>Community Grants</t>
  </si>
  <si>
    <t>Tennis Club Winter 2021 fixtures</t>
  </si>
  <si>
    <t>Quotes, Tenders &amp; Contracts Management training x 2</t>
  </si>
  <si>
    <t>Mid-term internal auditor's fee</t>
  </si>
  <si>
    <t>Grounds maintenance: October</t>
  </si>
  <si>
    <t>Cut in October</t>
  </si>
  <si>
    <t>Unbudgeted Expenditure</t>
  </si>
  <si>
    <r>
      <rPr>
        <sz val="11"/>
        <color rgb="FFFF0000"/>
        <rFont val="Calibri"/>
        <family val="2"/>
      </rPr>
      <t xml:space="preserve">EMR held: £5,000   </t>
    </r>
    <r>
      <rPr>
        <sz val="11"/>
        <color rgb="FF000000"/>
        <rFont val="Calibri"/>
        <family val="2"/>
      </rPr>
      <t xml:space="preserve">                                                              First round of awards</t>
    </r>
  </si>
  <si>
    <t>Youth Club Donated Funds</t>
  </si>
  <si>
    <t>EMR Held: £3,477</t>
  </si>
  <si>
    <t>?</t>
  </si>
  <si>
    <t>Luckt Ticket card sales from MML</t>
  </si>
  <si>
    <t>Cremation fee</t>
  </si>
  <si>
    <t>December, month 9</t>
  </si>
  <si>
    <t>November's fee</t>
  </si>
  <si>
    <t>IT monitoring/support, Christmas cards, stamps</t>
  </si>
  <si>
    <t xml:space="preserve">Mobile phone monthly charge </t>
  </si>
  <si>
    <t xml:space="preserve"> Lloyds monthly card fee &amp; bank charges</t>
  </si>
  <si>
    <t>PA system for Remembrance service</t>
  </si>
  <si>
    <t>Redistribution of unclaimed 1st prize</t>
  </si>
  <si>
    <t>Shed and concrete base</t>
  </si>
  <si>
    <t>Lunch Club and Library contribution</t>
  </si>
  <si>
    <t>EMR held: £23,404. Posters, map, correx boards &amp; consultation leaflets</t>
  </si>
  <si>
    <r>
      <t xml:space="preserve">EMRs held: £182,525                                                </t>
    </r>
    <r>
      <rPr>
        <sz val="11"/>
        <color theme="4"/>
        <rFont val="Calibri"/>
        <family val="2"/>
      </rPr>
      <t xml:space="preserve"> Fitness equipment</t>
    </r>
  </si>
  <si>
    <r>
      <t xml:space="preserve">EMR held: £0.00                                                          </t>
    </r>
    <r>
      <rPr>
        <sz val="11"/>
        <color theme="4"/>
        <rFont val="Calibri"/>
        <family val="2"/>
      </rPr>
      <t xml:space="preserve"> Fitness Equipment</t>
    </r>
  </si>
  <si>
    <t>December newsletter</t>
  </si>
  <si>
    <t>Grounds maintenance: November</t>
  </si>
  <si>
    <r>
      <rPr>
        <sz val="11"/>
        <color rgb="FFFF0000"/>
        <rFont val="Calibri"/>
        <family val="2"/>
      </rPr>
      <t>EMR held: £1,000 for conversation boards</t>
    </r>
    <r>
      <rPr>
        <sz val="11"/>
        <rFont val="Calibri"/>
        <family val="2"/>
      </rPr>
      <t xml:space="preserve">                                                       Christmas lights, postcrete &amp; waste collection</t>
    </r>
  </si>
  <si>
    <t>Quarterly maintenance report</t>
  </si>
  <si>
    <r>
      <t xml:space="preserve">EMR held: £0.00                                                   </t>
    </r>
    <r>
      <rPr>
        <sz val="11"/>
        <rFont val="Calibri"/>
        <family val="2"/>
      </rPr>
      <t>Windmill Common emergency tree work</t>
    </r>
  </si>
  <si>
    <t>New pads following deployment of surgery defib</t>
  </si>
  <si>
    <t>Annual rent</t>
  </si>
  <si>
    <t>EMR held: £9,355                                                     Ribbon and flyers for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</si>
</sst>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&quot; &quot;;&quot;-&quot;#,##0&quot; &quot;;&quot; -&quot;00&quot; &quot;;&quot; &quot;@&quot; &quot;"/>
    <numFmt numFmtId="165" formatCode="&quot; &quot;#,##0.00&quot; &quot;;&quot;-&quot;#,##0.00&quot; &quot;;&quot; -&quot;00&quot; &quot;;&quot; &quot;@&quot; &quot;"/>
    <numFmt numFmtId="166" formatCode="0;\-0;;@"/>
  </numFmts>
  <fonts count="2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ED7D31"/>
      <name val="Calibri"/>
      <family val="2"/>
    </font>
    <font>
      <b/>
      <sz val="11"/>
      <color rgb="FF00000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9"/>
      <name val="Calibri"/>
      <family val="2"/>
    </font>
    <font>
      <sz val="11"/>
      <color theme="5"/>
      <name val="Calibri"/>
      <family val="2"/>
    </font>
    <font>
      <sz val="11"/>
      <color theme="4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</font>
    <font>
      <b/>
      <sz val="11"/>
      <color theme="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B4C6E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Protection="1">
      <protection locked="0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164" fontId="1" fillId="0" borderId="0" xfId="1" applyNumberFormat="1" applyFont="1"/>
    <xf numFmtId="164" fontId="3" fillId="0" borderId="0" xfId="1" applyNumberFormat="1" applyFont="1"/>
    <xf numFmtId="0" fontId="4" fillId="0" borderId="0" xfId="0" applyFont="1"/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4" borderId="0" xfId="0" applyFill="1"/>
    <xf numFmtId="164" fontId="1" fillId="4" borderId="0" xfId="1" applyNumberFormat="1" applyFont="1" applyFill="1"/>
    <xf numFmtId="164" fontId="1" fillId="4" borderId="0" xfId="1" applyNumberFormat="1" applyFont="1" applyFill="1" applyProtection="1">
      <protection locked="0"/>
    </xf>
    <xf numFmtId="0" fontId="4" fillId="4" borderId="0" xfId="0" applyFont="1" applyFill="1"/>
    <xf numFmtId="0" fontId="4" fillId="4" borderId="0" xfId="0" quotePrefix="1" applyFont="1" applyFill="1"/>
    <xf numFmtId="164" fontId="4" fillId="4" borderId="0" xfId="1" applyNumberFormat="1" applyFont="1" applyFill="1"/>
    <xf numFmtId="0" fontId="0" fillId="8" borderId="0" xfId="0" applyFill="1"/>
    <xf numFmtId="164" fontId="0" fillId="0" borderId="0" xfId="1" applyNumberFormat="1" applyFont="1" applyFill="1"/>
    <xf numFmtId="3" fontId="1" fillId="0" borderId="0" xfId="1" applyNumberFormat="1" applyFont="1"/>
    <xf numFmtId="3" fontId="1" fillId="0" borderId="0" xfId="1" applyNumberFormat="1" applyFont="1" applyFill="1"/>
    <xf numFmtId="3" fontId="1" fillId="8" borderId="0" xfId="1" applyNumberFormat="1" applyFont="1" applyFill="1"/>
    <xf numFmtId="3" fontId="0" fillId="0" borderId="0" xfId="0" applyNumberFormat="1"/>
    <xf numFmtId="4" fontId="0" fillId="0" borderId="0" xfId="1" applyNumberFormat="1" applyFont="1" applyProtection="1">
      <protection locked="0"/>
    </xf>
    <xf numFmtId="4" fontId="0" fillId="0" borderId="0" xfId="1" applyNumberFormat="1" applyFont="1"/>
    <xf numFmtId="4" fontId="1" fillId="0" borderId="0" xfId="1" applyNumberFormat="1" applyFont="1"/>
    <xf numFmtId="4" fontId="3" fillId="0" borderId="0" xfId="1" applyNumberFormat="1" applyFont="1"/>
    <xf numFmtId="4" fontId="4" fillId="2" borderId="0" xfId="1" applyNumberFormat="1" applyFont="1" applyFill="1" applyProtection="1">
      <protection locked="0"/>
    </xf>
    <xf numFmtId="4" fontId="1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4" fontId="4" fillId="2" borderId="0" xfId="1" applyNumberFormat="1" applyFont="1" applyFill="1"/>
    <xf numFmtId="4" fontId="1" fillId="0" borderId="0" xfId="1" applyNumberFormat="1" applyFont="1" applyFill="1" applyProtection="1">
      <protection locked="0"/>
    </xf>
    <xf numFmtId="4" fontId="1" fillId="0" borderId="0" xfId="1" applyNumberFormat="1" applyFont="1" applyFill="1"/>
    <xf numFmtId="4" fontId="3" fillId="0" borderId="0" xfId="1" applyNumberFormat="1" applyFont="1" applyFill="1" applyProtection="1">
      <protection locked="0"/>
    </xf>
    <xf numFmtId="4" fontId="1" fillId="8" borderId="0" xfId="1" applyNumberFormat="1" applyFont="1" applyFill="1"/>
    <xf numFmtId="4" fontId="0" fillId="8" borderId="0" xfId="1" applyNumberFormat="1" applyFont="1" applyFill="1"/>
    <xf numFmtId="9" fontId="1" fillId="0" borderId="0" xfId="5" applyFont="1" applyFill="1"/>
    <xf numFmtId="9" fontId="1" fillId="8" borderId="0" xfId="5" applyFont="1" applyFill="1"/>
    <xf numFmtId="9" fontId="0" fillId="0" borderId="0" xfId="5" applyFont="1"/>
    <xf numFmtId="164" fontId="4" fillId="4" borderId="3" xfId="1" applyNumberFormat="1" applyFont="1" applyFill="1" applyBorder="1"/>
    <xf numFmtId="9" fontId="1" fillId="9" borderId="5" xfId="5" applyFont="1" applyFill="1" applyBorder="1"/>
    <xf numFmtId="9" fontId="4" fillId="9" borderId="5" xfId="5" applyFont="1" applyFill="1" applyBorder="1"/>
    <xf numFmtId="9" fontId="0" fillId="10" borderId="5" xfId="5" applyFont="1" applyFill="1" applyBorder="1"/>
    <xf numFmtId="164" fontId="4" fillId="7" borderId="1" xfId="1" applyNumberFormat="1" applyFont="1" applyFill="1" applyBorder="1"/>
    <xf numFmtId="9" fontId="1" fillId="4" borderId="5" xfId="5" applyFont="1" applyFill="1" applyBorder="1"/>
    <xf numFmtId="164" fontId="8" fillId="7" borderId="4" xfId="1" applyNumberFormat="1" applyFont="1" applyFill="1" applyBorder="1" applyAlignment="1">
      <alignment horizontal="center"/>
    </xf>
    <xf numFmtId="164" fontId="8" fillId="4" borderId="5" xfId="1" applyNumberFormat="1" applyFont="1" applyFill="1" applyBorder="1" applyAlignment="1">
      <alignment horizontal="center"/>
    </xf>
    <xf numFmtId="164" fontId="8" fillId="4" borderId="8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6" fontId="0" fillId="0" borderId="0" xfId="1" applyNumberFormat="1" applyFont="1" applyFill="1" applyBorder="1"/>
    <xf numFmtId="166" fontId="1" fillId="0" borderId="0" xfId="1" applyNumberFormat="1" applyFont="1" applyBorder="1"/>
    <xf numFmtId="166" fontId="1" fillId="0" borderId="5" xfId="1" applyNumberFormat="1" applyFont="1" applyBorder="1"/>
    <xf numFmtId="166" fontId="1" fillId="6" borderId="4" xfId="1" applyNumberFormat="1" applyFont="1" applyFill="1" applyBorder="1"/>
    <xf numFmtId="166" fontId="1" fillId="7" borderId="4" xfId="1" applyNumberFormat="1" applyFont="1" applyFill="1" applyBorder="1"/>
    <xf numFmtId="166" fontId="1" fillId="4" borderId="5" xfId="1" applyNumberFormat="1" applyFont="1" applyFill="1" applyBorder="1"/>
    <xf numFmtId="166" fontId="1" fillId="9" borderId="4" xfId="1" applyNumberFormat="1" applyFont="1" applyFill="1" applyBorder="1"/>
    <xf numFmtId="166" fontId="0" fillId="0" borderId="0" xfId="1" applyNumberFormat="1" applyFont="1" applyBorder="1" applyProtection="1">
      <protection locked="0"/>
    </xf>
    <xf numFmtId="166" fontId="0" fillId="0" borderId="0" xfId="1" applyNumberFormat="1" applyFont="1" applyBorder="1"/>
    <xf numFmtId="166" fontId="0" fillId="6" borderId="4" xfId="1" applyNumberFormat="1" applyFont="1" applyFill="1" applyBorder="1" applyProtection="1">
      <protection locked="0"/>
    </xf>
    <xf numFmtId="166" fontId="4" fillId="9" borderId="4" xfId="1" applyNumberFormat="1" applyFont="1" applyFill="1" applyBorder="1"/>
    <xf numFmtId="166" fontId="0" fillId="6" borderId="4" xfId="1" applyNumberFormat="1" applyFont="1" applyFill="1" applyBorder="1"/>
    <xf numFmtId="166" fontId="1" fillId="0" borderId="0" xfId="1" applyNumberFormat="1" applyFont="1" applyBorder="1" applyProtection="1">
      <protection locked="0"/>
    </xf>
    <xf numFmtId="166" fontId="2" fillId="7" borderId="4" xfId="1" applyNumberFormat="1" applyFont="1" applyFill="1" applyBorder="1"/>
    <xf numFmtId="166" fontId="1" fillId="4" borderId="4" xfId="1" applyNumberFormat="1" applyFont="1" applyFill="1" applyBorder="1"/>
    <xf numFmtId="166" fontId="1" fillId="0" borderId="0" xfId="1" applyNumberFormat="1" applyFont="1" applyFill="1" applyBorder="1" applyProtection="1">
      <protection locked="0"/>
    </xf>
    <xf numFmtId="166" fontId="1" fillId="0" borderId="0" xfId="1" applyNumberFormat="1" applyFont="1" applyFill="1" applyBorder="1"/>
    <xf numFmtId="9" fontId="4" fillId="4" borderId="5" xfId="5" applyFont="1" applyFill="1" applyBorder="1"/>
    <xf numFmtId="0" fontId="7" fillId="6" borderId="1" xfId="0" applyFont="1" applyFill="1" applyBorder="1"/>
    <xf numFmtId="0" fontId="4" fillId="6" borderId="2" xfId="0" applyFont="1" applyFill="1" applyBorder="1"/>
    <xf numFmtId="0" fontId="7" fillId="6" borderId="2" xfId="0" quotePrefix="1" applyFont="1" applyFill="1" applyBorder="1"/>
    <xf numFmtId="164" fontId="4" fillId="6" borderId="2" xfId="1" applyNumberFormat="1" applyFont="1" applyFill="1" applyBorder="1"/>
    <xf numFmtId="164" fontId="4" fillId="6" borderId="2" xfId="1" applyNumberFormat="1" applyFont="1" applyFill="1" applyBorder="1" applyProtection="1">
      <protection locked="0"/>
    </xf>
    <xf numFmtId="164" fontId="4" fillId="6" borderId="3" xfId="1" applyNumberFormat="1" applyFont="1" applyFill="1" applyBorder="1"/>
    <xf numFmtId="164" fontId="4" fillId="6" borderId="1" xfId="1" applyNumberFormat="1" applyFont="1" applyFill="1" applyBorder="1"/>
    <xf numFmtId="0" fontId="8" fillId="6" borderId="4" xfId="0" applyFont="1" applyFill="1" applyBorder="1"/>
    <xf numFmtId="0" fontId="8" fillId="6" borderId="0" xfId="0" applyFont="1" applyFill="1"/>
    <xf numFmtId="164" fontId="8" fillId="6" borderId="0" xfId="1" applyNumberFormat="1" applyFont="1" applyFill="1" applyBorder="1"/>
    <xf numFmtId="164" fontId="8" fillId="6" borderId="0" xfId="1" applyNumberFormat="1" applyFont="1" applyFill="1" applyBorder="1" applyProtection="1">
      <protection locked="0"/>
    </xf>
    <xf numFmtId="164" fontId="8" fillId="6" borderId="5" xfId="1" applyNumberFormat="1" applyFont="1" applyFill="1" applyBorder="1"/>
    <xf numFmtId="164" fontId="8" fillId="6" borderId="4" xfId="1" quotePrefix="1" applyNumberFormat="1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/>
    <xf numFmtId="164" fontId="8" fillId="6" borderId="7" xfId="1" applyNumberFormat="1" applyFont="1" applyFill="1" applyBorder="1" applyAlignment="1" applyProtection="1">
      <alignment horizontal="center"/>
      <protection locked="0"/>
    </xf>
    <xf numFmtId="164" fontId="8" fillId="6" borderId="8" xfId="1" applyNumberFormat="1" applyFont="1" applyFill="1" applyBorder="1" applyAlignment="1" applyProtection="1">
      <alignment horizontal="center"/>
      <protection locked="0"/>
    </xf>
    <xf numFmtId="164" fontId="8" fillId="6" borderId="6" xfId="1" applyNumberFormat="1" applyFont="1" applyFill="1" applyBorder="1" applyAlignment="1" applyProtection="1">
      <alignment horizontal="center"/>
      <protection locked="0"/>
    </xf>
    <xf numFmtId="166" fontId="4" fillId="5" borderId="9" xfId="1" applyNumberFormat="1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Protection="1">
      <protection locked="0"/>
    </xf>
    <xf numFmtId="166" fontId="4" fillId="5" borderId="10" xfId="1" applyNumberFormat="1" applyFont="1" applyFill="1" applyBorder="1" applyProtection="1">
      <protection locked="0"/>
    </xf>
    <xf numFmtId="166" fontId="4" fillId="5" borderId="11" xfId="1" applyNumberFormat="1" applyFont="1" applyFill="1" applyBorder="1" applyProtection="1">
      <protection locked="0"/>
    </xf>
    <xf numFmtId="9" fontId="1" fillId="6" borderId="11" xfId="5" applyFont="1" applyFill="1" applyBorder="1"/>
    <xf numFmtId="166" fontId="4" fillId="5" borderId="9" xfId="1" applyNumberFormat="1" applyFont="1" applyFill="1" applyBorder="1"/>
    <xf numFmtId="166" fontId="4" fillId="5" borderId="10" xfId="1" applyNumberFormat="1" applyFont="1" applyFill="1" applyBorder="1"/>
    <xf numFmtId="166" fontId="4" fillId="5" borderId="11" xfId="1" applyNumberFormat="1" applyFont="1" applyFill="1" applyBorder="1"/>
    <xf numFmtId="9" fontId="0" fillId="11" borderId="11" xfId="5" applyFont="1" applyFill="1" applyBorder="1"/>
    <xf numFmtId="0" fontId="4" fillId="5" borderId="9" xfId="0" applyFont="1" applyFill="1" applyBorder="1" applyAlignment="1">
      <alignment horizontal="center"/>
    </xf>
    <xf numFmtId="166" fontId="1" fillId="6" borderId="9" xfId="1" applyNumberFormat="1" applyFont="1" applyFill="1" applyBorder="1"/>
    <xf numFmtId="9" fontId="4" fillId="5" borderId="11" xfId="5" applyFont="1" applyFill="1" applyBorder="1" applyProtection="1">
      <protection locked="0"/>
    </xf>
    <xf numFmtId="0" fontId="4" fillId="6" borderId="9" xfId="0" applyFont="1" applyFill="1" applyBorder="1" applyAlignment="1">
      <alignment horizontal="center"/>
    </xf>
    <xf numFmtId="166" fontId="4" fillId="6" borderId="10" xfId="1" applyNumberFormat="1" applyFont="1" applyFill="1" applyBorder="1"/>
    <xf numFmtId="166" fontId="4" fillId="6" borderId="11" xfId="1" applyNumberFormat="1" applyFont="1" applyFill="1" applyBorder="1"/>
    <xf numFmtId="166" fontId="4" fillId="6" borderId="9" xfId="1" applyNumberFormat="1" applyFont="1" applyFill="1" applyBorder="1"/>
    <xf numFmtId="9" fontId="4" fillId="6" borderId="11" xfId="5" applyFont="1" applyFill="1" applyBorder="1"/>
    <xf numFmtId="3" fontId="1" fillId="8" borderId="1" xfId="1" applyNumberFormat="1" applyFont="1" applyFill="1" applyBorder="1"/>
    <xf numFmtId="3" fontId="1" fillId="8" borderId="2" xfId="1" applyNumberFormat="1" applyFont="1" applyFill="1" applyBorder="1"/>
    <xf numFmtId="0" fontId="0" fillId="8" borderId="2" xfId="0" applyFill="1" applyBorder="1" applyAlignment="1">
      <alignment horizontal="right"/>
    </xf>
    <xf numFmtId="3" fontId="1" fillId="8" borderId="3" xfId="1" applyNumberFormat="1" applyFont="1" applyFill="1" applyBorder="1"/>
    <xf numFmtId="3" fontId="1" fillId="8" borderId="6" xfId="1" applyNumberFormat="1" applyFont="1" applyFill="1" applyBorder="1"/>
    <xf numFmtId="3" fontId="1" fillId="8" borderId="7" xfId="1" applyNumberFormat="1" applyFont="1" applyFill="1" applyBorder="1"/>
    <xf numFmtId="0" fontId="0" fillId="8" borderId="7" xfId="0" applyFill="1" applyBorder="1" applyAlignment="1">
      <alignment horizontal="right"/>
    </xf>
    <xf numFmtId="3" fontId="1" fillId="8" borderId="8" xfId="1" applyNumberFormat="1" applyFont="1" applyFill="1" applyBorder="1"/>
    <xf numFmtId="0" fontId="0" fillId="0" borderId="0" xfId="0" applyAlignment="1" applyProtection="1">
      <alignment wrapText="1"/>
      <protection locked="0"/>
    </xf>
    <xf numFmtId="164" fontId="4" fillId="6" borderId="3" xfId="1" applyNumberFormat="1" applyFont="1" applyFill="1" applyBorder="1" applyAlignment="1">
      <alignment horizontal="left" indent="1"/>
    </xf>
    <xf numFmtId="164" fontId="8" fillId="6" borderId="5" xfId="1" applyNumberFormat="1" applyFont="1" applyFill="1" applyBorder="1" applyAlignment="1">
      <alignment horizontal="left" indent="1"/>
    </xf>
    <xf numFmtId="164" fontId="8" fillId="6" borderId="8" xfId="1" applyNumberFormat="1" applyFont="1" applyFill="1" applyBorder="1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4" fillId="6" borderId="10" xfId="0" applyFont="1" applyFill="1" applyBorder="1" applyAlignment="1">
      <alignment wrapText="1"/>
    </xf>
    <xf numFmtId="0" fontId="4" fillId="6" borderId="10" xfId="0" applyFont="1" applyFill="1" applyBorder="1" applyAlignment="1" applyProtection="1">
      <alignment wrapText="1"/>
      <protection locked="0"/>
    </xf>
    <xf numFmtId="0" fontId="4" fillId="12" borderId="0" xfId="0" applyFont="1" applyFill="1"/>
    <xf numFmtId="164" fontId="4" fillId="12" borderId="1" xfId="1" applyNumberFormat="1" applyFont="1" applyFill="1" applyBorder="1"/>
    <xf numFmtId="9" fontId="4" fillId="12" borderId="3" xfId="5" applyFont="1" applyFill="1" applyBorder="1"/>
    <xf numFmtId="164" fontId="8" fillId="12" borderId="4" xfId="1" quotePrefix="1" applyNumberFormat="1" applyFont="1" applyFill="1" applyBorder="1" applyAlignment="1">
      <alignment horizontal="center"/>
    </xf>
    <xf numFmtId="9" fontId="8" fillId="12" borderId="5" xfId="5" applyFont="1" applyFill="1" applyBorder="1" applyAlignment="1">
      <alignment horizontal="center"/>
    </xf>
    <xf numFmtId="164" fontId="8" fillId="12" borderId="6" xfId="1" applyNumberFormat="1" applyFont="1" applyFill="1" applyBorder="1" applyAlignment="1" applyProtection="1">
      <alignment horizontal="center"/>
      <protection locked="0"/>
    </xf>
    <xf numFmtId="9" fontId="8" fillId="12" borderId="8" xfId="5" applyFont="1" applyFill="1" applyBorder="1" applyAlignment="1" applyProtection="1">
      <alignment horizontal="center"/>
      <protection locked="0"/>
    </xf>
    <xf numFmtId="164" fontId="8" fillId="6" borderId="0" xfId="1" quotePrefix="1" applyNumberFormat="1" applyFont="1" applyFill="1" applyBorder="1" applyAlignment="1">
      <alignment horizontal="center"/>
    </xf>
    <xf numFmtId="3" fontId="0" fillId="8" borderId="0" xfId="0" applyNumberFormat="1" applyFill="1"/>
    <xf numFmtId="3" fontId="0" fillId="0" borderId="4" xfId="0" applyNumberFormat="1" applyBorder="1"/>
    <xf numFmtId="3" fontId="0" fillId="6" borderId="4" xfId="0" applyNumberFormat="1" applyFill="1" applyBorder="1"/>
    <xf numFmtId="0" fontId="0" fillId="6" borderId="0" xfId="0" applyFill="1"/>
    <xf numFmtId="3" fontId="0" fillId="6" borderId="0" xfId="0" applyNumberFormat="1" applyFill="1"/>
    <xf numFmtId="3" fontId="4" fillId="6" borderId="0" xfId="0" applyNumberFormat="1" applyFont="1" applyFill="1" applyAlignment="1">
      <alignment horizontal="center"/>
    </xf>
    <xf numFmtId="0" fontId="4" fillId="6" borderId="7" xfId="0" applyFont="1" applyFill="1" applyBorder="1"/>
    <xf numFmtId="3" fontId="4" fillId="6" borderId="7" xfId="0" applyNumberFormat="1" applyFont="1" applyFill="1" applyBorder="1"/>
    <xf numFmtId="0" fontId="0" fillId="6" borderId="7" xfId="0" applyFill="1" applyBorder="1"/>
    <xf numFmtId="3" fontId="4" fillId="6" borderId="6" xfId="0" applyNumberFormat="1" applyFont="1" applyFill="1" applyBorder="1"/>
    <xf numFmtId="3" fontId="0" fillId="6" borderId="7" xfId="0" applyNumberFormat="1" applyFill="1" applyBorder="1"/>
    <xf numFmtId="3" fontId="4" fillId="6" borderId="10" xfId="0" applyNumberFormat="1" applyFont="1" applyFill="1" applyBorder="1"/>
    <xf numFmtId="3" fontId="4" fillId="6" borderId="9" xfId="0" applyNumberFormat="1" applyFont="1" applyFill="1" applyBorder="1"/>
    <xf numFmtId="0" fontId="0" fillId="6" borderId="4" xfId="0" applyFill="1" applyBorder="1"/>
    <xf numFmtId="0" fontId="4" fillId="6" borderId="6" xfId="0" applyFont="1" applyFill="1" applyBorder="1"/>
    <xf numFmtId="0" fontId="0" fillId="0" borderId="4" xfId="0" applyBorder="1"/>
    <xf numFmtId="0" fontId="4" fillId="0" borderId="4" xfId="0" applyFont="1" applyBorder="1"/>
    <xf numFmtId="0" fontId="0" fillId="0" borderId="6" xfId="0" applyBorder="1" applyAlignment="1">
      <alignment horizontal="center"/>
    </xf>
    <xf numFmtId="3" fontId="0" fillId="6" borderId="5" xfId="0" applyNumberFormat="1" applyFill="1" applyBorder="1"/>
    <xf numFmtId="3" fontId="0" fillId="6" borderId="8" xfId="0" applyNumberFormat="1" applyFill="1" applyBorder="1"/>
    <xf numFmtId="3" fontId="0" fillId="0" borderId="5" xfId="0" applyNumberFormat="1" applyBorder="1"/>
    <xf numFmtId="3" fontId="4" fillId="6" borderId="11" xfId="0" applyNumberFormat="1" applyFont="1" applyFill="1" applyBorder="1"/>
    <xf numFmtId="0" fontId="0" fillId="0" borderId="1" xfId="0" applyBorder="1" applyAlignment="1">
      <alignment horizontal="center"/>
    </xf>
    <xf numFmtId="0" fontId="4" fillId="0" borderId="2" xfId="0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0" xfId="0" applyNumberFormat="1" applyAlignment="1">
      <alignment wrapText="1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4" fontId="4" fillId="3" borderId="0" xfId="1" applyNumberFormat="1" applyFont="1" applyFill="1"/>
    <xf numFmtId="0" fontId="4" fillId="3" borderId="0" xfId="0" applyFont="1" applyFill="1"/>
    <xf numFmtId="0" fontId="13" fillId="0" borderId="0" xfId="0" applyFont="1"/>
    <xf numFmtId="3" fontId="14" fillId="0" borderId="0" xfId="0" applyNumberFormat="1" applyFont="1"/>
    <xf numFmtId="3" fontId="14" fillId="0" borderId="4" xfId="0" applyNumberFormat="1" applyFont="1" applyBorder="1"/>
    <xf numFmtId="3" fontId="15" fillId="0" borderId="0" xfId="0" applyNumberFormat="1" applyFont="1"/>
    <xf numFmtId="3" fontId="15" fillId="0" borderId="4" xfId="0" applyNumberFormat="1" applyFont="1" applyBorder="1"/>
    <xf numFmtId="3" fontId="0" fillId="0" borderId="0" xfId="0" applyNumberFormat="1" applyAlignment="1">
      <alignment horizontal="left"/>
    </xf>
    <xf numFmtId="0" fontId="0" fillId="0" borderId="12" xfId="0" applyBorder="1" applyAlignment="1">
      <alignment horizontal="left" indent="1"/>
    </xf>
    <xf numFmtId="166" fontId="0" fillId="0" borderId="0" xfId="1" applyNumberFormat="1" applyFont="1" applyBorder="1" applyAlignment="1">
      <alignment horizontal="left" wrapText="1" indent="1"/>
    </xf>
    <xf numFmtId="166" fontId="10" fillId="0" borderId="0" xfId="1" applyNumberFormat="1" applyFont="1" applyBorder="1" applyAlignment="1">
      <alignment horizontal="left" wrapText="1" indent="1"/>
    </xf>
    <xf numFmtId="166" fontId="4" fillId="5" borderId="10" xfId="1" applyNumberFormat="1" applyFont="1" applyFill="1" applyBorder="1" applyAlignment="1" applyProtection="1">
      <alignment horizontal="left" wrapText="1" indent="1"/>
      <protection locked="0"/>
    </xf>
    <xf numFmtId="166" fontId="12" fillId="0" borderId="0" xfId="1" applyNumberFormat="1" applyFont="1" applyBorder="1" applyAlignment="1">
      <alignment horizontal="left" wrapText="1" indent="1"/>
    </xf>
    <xf numFmtId="166" fontId="0" fillId="0" borderId="0" xfId="1" applyNumberFormat="1" applyFont="1" applyBorder="1" applyAlignment="1">
      <alignment horizontal="left" vertical="top" wrapText="1" indent="1"/>
    </xf>
    <xf numFmtId="166" fontId="0" fillId="6" borderId="10" xfId="1" applyNumberFormat="1" applyFont="1" applyFill="1" applyBorder="1" applyAlignment="1">
      <alignment horizontal="left" wrapText="1" indent="1"/>
    </xf>
    <xf numFmtId="166" fontId="4" fillId="6" borderId="10" xfId="1" applyNumberFormat="1" applyFont="1" applyFill="1" applyBorder="1" applyAlignment="1">
      <alignment horizontal="left" wrapText="1" indent="1"/>
    </xf>
    <xf numFmtId="166" fontId="0" fillId="0" borderId="14" xfId="1" applyNumberFormat="1" applyFont="1" applyBorder="1" applyAlignment="1">
      <alignment horizontal="left" wrapText="1" indent="1"/>
    </xf>
    <xf numFmtId="166" fontId="1" fillId="0" borderId="12" xfId="1" applyNumberFormat="1" applyFont="1" applyFill="1" applyBorder="1" applyAlignment="1">
      <alignment horizontal="left" wrapText="1" indent="1"/>
    </xf>
    <xf numFmtId="166" fontId="0" fillId="0" borderId="12" xfId="1" applyNumberFormat="1" applyFont="1" applyBorder="1" applyAlignment="1">
      <alignment horizontal="left" wrapText="1" indent="1"/>
    </xf>
    <xf numFmtId="166" fontId="10" fillId="0" borderId="12" xfId="1" applyNumberFormat="1" applyFont="1" applyBorder="1" applyAlignment="1">
      <alignment horizontal="left" wrapText="1" indent="1"/>
    </xf>
    <xf numFmtId="166" fontId="11" fillId="0" borderId="12" xfId="1" applyNumberFormat="1" applyFont="1" applyBorder="1" applyAlignment="1">
      <alignment horizontal="left" wrapText="1" indent="1"/>
    </xf>
    <xf numFmtId="166" fontId="4" fillId="5" borderId="13" xfId="1" applyNumberFormat="1" applyFont="1" applyFill="1" applyBorder="1" applyAlignment="1" applyProtection="1">
      <alignment horizontal="left" wrapText="1" indent="1"/>
      <protection locked="0"/>
    </xf>
    <xf numFmtId="166" fontId="4" fillId="5" borderId="13" xfId="1" applyNumberFormat="1" applyFont="1" applyFill="1" applyBorder="1" applyAlignment="1">
      <alignment horizontal="left" wrapText="1" indent="1"/>
    </xf>
    <xf numFmtId="166" fontId="0" fillId="6" borderId="13" xfId="1" applyNumberFormat="1" applyFont="1" applyFill="1" applyBorder="1" applyAlignment="1">
      <alignment horizontal="left" wrapText="1" indent="1"/>
    </xf>
    <xf numFmtId="166" fontId="4" fillId="6" borderId="13" xfId="1" applyNumberFormat="1" applyFont="1" applyFill="1" applyBorder="1" applyAlignment="1">
      <alignment horizontal="left" wrapText="1" indent="1"/>
    </xf>
    <xf numFmtId="166" fontId="16" fillId="0" borderId="0" xfId="1" applyNumberFormat="1" applyFont="1" applyBorder="1" applyAlignment="1">
      <alignment horizontal="left" wrapText="1" indent="1"/>
    </xf>
    <xf numFmtId="166" fontId="17" fillId="5" borderId="10" xfId="1" applyNumberFormat="1" applyFont="1" applyFill="1" applyBorder="1" applyAlignment="1" applyProtection="1">
      <alignment horizontal="left" wrapText="1" indent="1"/>
      <protection locked="0"/>
    </xf>
    <xf numFmtId="166" fontId="10" fillId="0" borderId="5" xfId="1" applyNumberFormat="1" applyFont="1" applyBorder="1"/>
    <xf numFmtId="166" fontId="12" fillId="6" borderId="4" xfId="1" applyNumberFormat="1" applyFont="1" applyFill="1" applyBorder="1" applyProtection="1">
      <protection locked="0"/>
    </xf>
    <xf numFmtId="166" fontId="10" fillId="6" borderId="4" xfId="1" applyNumberFormat="1" applyFont="1" applyFill="1" applyBorder="1" applyProtection="1">
      <protection locked="0"/>
    </xf>
    <xf numFmtId="0" fontId="12" fillId="0" borderId="0" xfId="0" applyFont="1" applyAlignment="1">
      <alignment horizontal="left" indent="1"/>
    </xf>
    <xf numFmtId="9" fontId="0" fillId="0" borderId="0" xfId="0" applyNumberFormat="1"/>
    <xf numFmtId="166" fontId="16" fillId="0" borderId="0" xfId="1" applyNumberFormat="1" applyFont="1" applyBorder="1" applyProtection="1">
      <protection locked="0"/>
    </xf>
    <xf numFmtId="166" fontId="16" fillId="0" borderId="0" xfId="1" applyNumberFormat="1" applyFont="1" applyBorder="1"/>
    <xf numFmtId="164" fontId="8" fillId="6" borderId="0" xfId="1" applyNumberFormat="1" applyFont="1" applyFill="1" applyBorder="1" applyAlignment="1">
      <alignment horizontal="left" indent="1"/>
    </xf>
    <xf numFmtId="164" fontId="8" fillId="6" borderId="7" xfId="1" applyNumberFormat="1" applyFont="1" applyFill="1" applyBorder="1" applyAlignment="1" applyProtection="1">
      <alignment horizontal="left" indent="1"/>
      <protection locked="0"/>
    </xf>
    <xf numFmtId="166" fontId="18" fillId="0" borderId="0" xfId="1" applyNumberFormat="1" applyFont="1" applyBorder="1" applyProtection="1">
      <protection locked="0"/>
    </xf>
    <xf numFmtId="166" fontId="18" fillId="0" borderId="0" xfId="1" applyNumberFormat="1" applyFont="1" applyBorder="1" applyAlignment="1">
      <alignment horizontal="left" wrapText="1" indent="1"/>
    </xf>
    <xf numFmtId="0" fontId="0" fillId="0" borderId="6" xfId="0" applyBorder="1" applyAlignment="1" applyProtection="1">
      <alignment horizontal="center"/>
      <protection locked="0"/>
    </xf>
    <xf numFmtId="3" fontId="4" fillId="6" borderId="7" xfId="0" applyNumberFormat="1" applyFont="1" applyFill="1" applyBorder="1" applyAlignment="1">
      <alignment horizontal="center" wrapText="1"/>
    </xf>
    <xf numFmtId="164" fontId="8" fillId="6" borderId="6" xfId="1" applyNumberFormat="1" applyFont="1" applyFill="1" applyBorder="1" applyAlignment="1" applyProtection="1">
      <alignment horizontal="center" wrapText="1"/>
      <protection locked="0"/>
    </xf>
    <xf numFmtId="0" fontId="4" fillId="6" borderId="7" xfId="0" applyFont="1" applyFill="1" applyBorder="1" applyAlignment="1">
      <alignment horizontal="center" wrapText="1"/>
    </xf>
    <xf numFmtId="3" fontId="16" fillId="0" borderId="0" xfId="0" applyNumberFormat="1" applyFont="1"/>
    <xf numFmtId="3" fontId="1" fillId="8" borderId="0" xfId="1" applyNumberFormat="1" applyFont="1" applyFill="1" applyBorder="1"/>
    <xf numFmtId="164" fontId="8" fillId="7" borderId="7" xfId="1" applyNumberFormat="1" applyFont="1" applyFill="1" applyBorder="1" applyAlignment="1" applyProtection="1">
      <alignment horizontal="center"/>
      <protection locked="0"/>
    </xf>
    <xf numFmtId="166" fontId="16" fillId="6" borderId="4" xfId="1" applyNumberFormat="1" applyFont="1" applyFill="1" applyBorder="1" applyProtection="1">
      <protection locked="0"/>
    </xf>
    <xf numFmtId="166" fontId="19" fillId="5" borderId="9" xfId="1" applyNumberFormat="1" applyFont="1" applyFill="1" applyBorder="1" applyProtection="1">
      <protection locked="0"/>
    </xf>
    <xf numFmtId="166" fontId="18" fillId="6" borderId="4" xfId="1" applyNumberFormat="1" applyFont="1" applyFill="1" applyBorder="1" applyProtection="1">
      <protection locked="0"/>
    </xf>
    <xf numFmtId="166" fontId="16" fillId="0" borderId="5" xfId="1" applyNumberFormat="1" applyFont="1" applyBorder="1"/>
    <xf numFmtId="0" fontId="0" fillId="0" borderId="4" xfId="0" applyBorder="1" applyAlignment="1">
      <alignment horizontal="left" indent="1"/>
    </xf>
    <xf numFmtId="9" fontId="12" fillId="0" borderId="0" xfId="0" applyNumberFormat="1" applyFont="1"/>
    <xf numFmtId="3" fontId="12" fillId="0" borderId="4" xfId="0" applyNumberFormat="1" applyFont="1" applyBorder="1"/>
    <xf numFmtId="166" fontId="10" fillId="0" borderId="0" xfId="1" applyNumberFormat="1" applyFont="1" applyFill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166" fontId="12" fillId="0" borderId="0" xfId="1" applyNumberFormat="1" applyFont="1" applyBorder="1"/>
    <xf numFmtId="166" fontId="16" fillId="0" borderId="0" xfId="1" applyNumberFormat="1" applyFont="1" applyFill="1" applyBorder="1" applyAlignment="1">
      <alignment horizontal="left" wrapText="1" indent="1"/>
    </xf>
    <xf numFmtId="166" fontId="17" fillId="5" borderId="9" xfId="1" applyNumberFormat="1" applyFont="1" applyFill="1" applyBorder="1"/>
    <xf numFmtId="166" fontId="17" fillId="6" borderId="9" xfId="1" applyNumberFormat="1" applyFont="1" applyFill="1" applyBorder="1"/>
    <xf numFmtId="166" fontId="17" fillId="5" borderId="9" xfId="1" applyNumberFormat="1" applyFont="1" applyFill="1" applyBorder="1" applyProtection="1">
      <protection locked="0"/>
    </xf>
    <xf numFmtId="166" fontId="12" fillId="6" borderId="4" xfId="1" applyNumberFormat="1" applyFont="1" applyFill="1" applyBorder="1"/>
    <xf numFmtId="0" fontId="0" fillId="0" borderId="5" xfId="0" applyBorder="1"/>
    <xf numFmtId="166" fontId="12" fillId="0" borderId="0" xfId="1" applyNumberFormat="1" applyFont="1" applyBorder="1" applyProtection="1">
      <protection locked="0"/>
    </xf>
    <xf numFmtId="166" fontId="10" fillId="0" borderId="0" xfId="1" applyNumberFormat="1" applyFont="1" applyBorder="1" applyProtection="1">
      <protection locked="0"/>
    </xf>
    <xf numFmtId="1" fontId="10" fillId="0" borderId="0" xfId="0" applyNumberFormat="1" applyFont="1" applyAlignment="1">
      <alignment horizontal="left" indent="1"/>
    </xf>
    <xf numFmtId="1" fontId="20" fillId="6" borderId="3" xfId="1" applyNumberFormat="1" applyFont="1" applyFill="1" applyBorder="1" applyAlignment="1">
      <alignment horizontal="left" indent="1"/>
    </xf>
    <xf numFmtId="1" fontId="21" fillId="6" borderId="14" xfId="1" applyNumberFormat="1" applyFont="1" applyFill="1" applyBorder="1" applyAlignment="1">
      <alignment horizontal="left" indent="1"/>
    </xf>
    <xf numFmtId="1" fontId="21" fillId="6" borderId="15" xfId="1" applyNumberFormat="1" applyFont="1" applyFill="1" applyBorder="1" applyAlignment="1" applyProtection="1">
      <alignment horizontal="left" indent="1"/>
      <protection locked="0"/>
    </xf>
    <xf numFmtId="1" fontId="10" fillId="0" borderId="12" xfId="1" applyNumberFormat="1" applyFont="1" applyBorder="1" applyAlignment="1">
      <alignment horizontal="left" wrapText="1" indent="1"/>
    </xf>
    <xf numFmtId="1" fontId="10" fillId="0" borderId="12" xfId="1" applyNumberFormat="1" applyFont="1" applyFill="1" applyBorder="1" applyAlignment="1">
      <alignment horizontal="left" wrapText="1" indent="1"/>
    </xf>
    <xf numFmtId="1" fontId="10" fillId="0" borderId="12" xfId="0" applyNumberFormat="1" applyFont="1" applyBorder="1" applyAlignment="1">
      <alignment horizontal="left" indent="1"/>
    </xf>
    <xf numFmtId="1" fontId="20" fillId="5" borderId="13" xfId="1" applyNumberFormat="1" applyFont="1" applyFill="1" applyBorder="1" applyAlignment="1" applyProtection="1">
      <alignment horizontal="left" wrapText="1" indent="1"/>
      <protection locked="0"/>
    </xf>
    <xf numFmtId="1" fontId="10" fillId="0" borderId="12" xfId="1" applyNumberFormat="1" applyFont="1" applyBorder="1" applyAlignment="1">
      <alignment horizontal="left" vertical="top" wrapText="1" indent="1"/>
    </xf>
    <xf numFmtId="1" fontId="10" fillId="0" borderId="12" xfId="0" applyNumberFormat="1" applyFont="1" applyBorder="1" applyAlignment="1">
      <alignment horizontal="left" wrapText="1" indent="1"/>
    </xf>
    <xf numFmtId="1" fontId="10" fillId="6" borderId="13" xfId="1" applyNumberFormat="1" applyFont="1" applyFill="1" applyBorder="1" applyAlignment="1">
      <alignment horizontal="left" wrapText="1" indent="1"/>
    </xf>
    <xf numFmtId="1" fontId="20" fillId="6" borderId="13" xfId="1" applyNumberFormat="1" applyFont="1" applyFill="1" applyBorder="1" applyAlignment="1">
      <alignment horizontal="left" wrapText="1" indent="1"/>
    </xf>
    <xf numFmtId="1" fontId="20" fillId="6" borderId="3" xfId="1" applyNumberFormat="1" applyFont="1" applyFill="1" applyBorder="1"/>
    <xf numFmtId="1" fontId="10" fillId="6" borderId="5" xfId="0" applyNumberFormat="1" applyFont="1" applyFill="1" applyBorder="1"/>
    <xf numFmtId="1" fontId="10" fillId="6" borderId="8" xfId="0" applyNumberFormat="1" applyFont="1" applyFill="1" applyBorder="1"/>
    <xf numFmtId="1" fontId="10" fillId="0" borderId="5" xfId="0" applyNumberFormat="1" applyFont="1" applyBorder="1"/>
    <xf numFmtId="1" fontId="10" fillId="0" borderId="3" xfId="0" applyNumberFormat="1" applyFont="1" applyBorder="1"/>
    <xf numFmtId="1" fontId="20" fillId="6" borderId="11" xfId="0" applyNumberFormat="1" applyFont="1" applyFill="1" applyBorder="1"/>
    <xf numFmtId="164" fontId="4" fillId="6" borderId="14" xfId="1" applyNumberFormat="1" applyFont="1" applyFill="1" applyBorder="1" applyAlignment="1">
      <alignment horizontal="center" wrapText="1"/>
    </xf>
    <xf numFmtId="164" fontId="4" fillId="6" borderId="12" xfId="1" applyNumberFormat="1" applyFont="1" applyFill="1" applyBorder="1" applyAlignment="1">
      <alignment horizontal="center" wrapText="1"/>
    </xf>
    <xf numFmtId="164" fontId="4" fillId="6" borderId="15" xfId="1" applyNumberFormat="1" applyFont="1" applyFill="1" applyBorder="1" applyAlignment="1">
      <alignment horizontal="center" wrapText="1"/>
    </xf>
    <xf numFmtId="166" fontId="0" fillId="0" borderId="0" xfId="1" applyNumberFormat="1" applyFont="1" applyBorder="1" applyProtection="1"/>
    <xf numFmtId="166" fontId="1" fillId="0" borderId="0" xfId="1" applyNumberFormat="1" applyFont="1" applyBorder="1" applyProtection="1"/>
    <xf numFmtId="166" fontId="1" fillId="0" borderId="5" xfId="1" applyNumberFormat="1" applyFont="1" applyBorder="1" applyProtection="1"/>
    <xf numFmtId="166" fontId="0" fillId="6" borderId="4" xfId="1" applyNumberFormat="1" applyFont="1" applyFill="1" applyBorder="1" applyProtection="1"/>
    <xf numFmtId="166" fontId="1" fillId="7" borderId="4" xfId="1" applyNumberFormat="1" applyFont="1" applyFill="1" applyBorder="1" applyProtection="1"/>
    <xf numFmtId="9" fontId="1" fillId="4" borderId="5" xfId="5" applyFont="1" applyFill="1" applyBorder="1" applyProtection="1"/>
    <xf numFmtId="0" fontId="0" fillId="0" borderId="0" xfId="0" applyBorder="1"/>
    <xf numFmtId="0" fontId="0" fillId="0" borderId="6" xfId="0" applyBorder="1" applyProtection="1">
      <protection locked="0"/>
    </xf>
  </cellXfs>
  <cellStyles count="78">
    <cellStyle name="Comma" xfId="1" builtinId="3" customBuilti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Normal" xfId="0" builtinId="0" customBuiltin="1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AA129"/>
  <sheetViews>
    <sheetView tabSelected="1" topLeftCell="C111" zoomScale="91" zoomScaleNormal="91" workbookViewId="0">
      <selection activeCell="P83" sqref="P83"/>
    </sheetView>
  </sheetViews>
  <sheetFormatPr defaultColWidth="11.44140625" defaultRowHeight="14.4" x14ac:dyDescent="0.3"/>
  <cols>
    <col min="1" max="1" width="5" customWidth="1"/>
    <col min="2" max="2" width="6.77734375" customWidth="1"/>
    <col min="3" max="3" width="27.6640625" customWidth="1"/>
    <col min="4" max="4" width="7.77734375" customWidth="1"/>
    <col min="5" max="5" width="10.33203125" customWidth="1"/>
    <col min="6" max="6" width="9.33203125" customWidth="1"/>
    <col min="7" max="7" width="7.77734375" customWidth="1"/>
    <col min="8" max="8" width="10" customWidth="1"/>
    <col min="9" max="9" width="7.88671875" customWidth="1"/>
    <col min="10" max="10" width="9.33203125" customWidth="1"/>
    <col min="11" max="11" width="11.33203125" customWidth="1"/>
    <col min="12" max="12" width="10.44140625" customWidth="1"/>
    <col min="13" max="13" width="9" customWidth="1"/>
    <col min="14" max="14" width="7.77734375" customWidth="1"/>
    <col min="15" max="15" width="10" customWidth="1"/>
    <col min="16" max="19" width="9.44140625" customWidth="1"/>
    <col min="20" max="20" width="48" style="117" customWidth="1"/>
    <col min="21" max="21" width="3.6640625" style="221" customWidth="1"/>
    <col min="22" max="22" width="5.33203125" style="117" customWidth="1"/>
  </cols>
  <sheetData>
    <row r="1" spans="2:27" x14ac:dyDescent="0.3">
      <c r="Z1" s="120" t="s">
        <v>84</v>
      </c>
      <c r="AA1" s="120"/>
    </row>
    <row r="2" spans="2:27" ht="44.4" customHeight="1" x14ac:dyDescent="0.35">
      <c r="B2" s="69" t="s">
        <v>70</v>
      </c>
      <c r="C2" s="70"/>
      <c r="D2" s="71"/>
      <c r="E2" s="71"/>
      <c r="F2" s="72"/>
      <c r="G2" s="71" t="s">
        <v>121</v>
      </c>
      <c r="H2" s="73"/>
      <c r="I2" s="73"/>
      <c r="J2" s="72"/>
      <c r="K2" s="72"/>
      <c r="L2" s="72"/>
      <c r="M2" s="72"/>
      <c r="N2" s="72"/>
      <c r="O2" s="74"/>
      <c r="P2" s="75"/>
      <c r="Q2" s="239" t="s">
        <v>114</v>
      </c>
      <c r="R2" s="41"/>
      <c r="S2" s="37"/>
      <c r="T2" s="114"/>
      <c r="U2" s="222"/>
      <c r="V2" s="114"/>
      <c r="Z2" s="121"/>
      <c r="AA2" s="122"/>
    </row>
    <row r="3" spans="2:27" ht="15.6" x14ac:dyDescent="0.3">
      <c r="B3" s="76"/>
      <c r="C3" s="77"/>
      <c r="D3" s="78"/>
      <c r="E3" s="79"/>
      <c r="F3" s="78"/>
      <c r="G3" s="79"/>
      <c r="H3" s="79"/>
      <c r="I3" s="79"/>
      <c r="J3" s="78"/>
      <c r="K3" s="78"/>
      <c r="L3" s="78"/>
      <c r="M3" s="78"/>
      <c r="N3" s="78"/>
      <c r="O3" s="80"/>
      <c r="P3" s="81" t="s">
        <v>122</v>
      </c>
      <c r="Q3" s="240"/>
      <c r="R3" s="43"/>
      <c r="S3" s="44" t="s">
        <v>62</v>
      </c>
      <c r="T3" s="192"/>
      <c r="U3" s="223"/>
      <c r="V3" s="115"/>
      <c r="Z3" s="123" t="s">
        <v>68</v>
      </c>
      <c r="AA3" s="124" t="s">
        <v>62</v>
      </c>
    </row>
    <row r="4" spans="2:27" ht="15.6" x14ac:dyDescent="0.3">
      <c r="B4" s="82" t="s">
        <v>80</v>
      </c>
      <c r="C4" s="83" t="s">
        <v>81</v>
      </c>
      <c r="D4" s="84" t="s">
        <v>0</v>
      </c>
      <c r="E4" s="84" t="s">
        <v>1</v>
      </c>
      <c r="F4" s="84" t="s">
        <v>2</v>
      </c>
      <c r="G4" s="84" t="s">
        <v>3</v>
      </c>
      <c r="H4" s="84" t="s">
        <v>4</v>
      </c>
      <c r="I4" s="84" t="s">
        <v>5</v>
      </c>
      <c r="J4" s="84" t="s">
        <v>6</v>
      </c>
      <c r="K4" s="84" t="s">
        <v>7</v>
      </c>
      <c r="L4" s="84" t="s">
        <v>8</v>
      </c>
      <c r="M4" s="84" t="s">
        <v>9</v>
      </c>
      <c r="N4" s="84" t="s">
        <v>10</v>
      </c>
      <c r="O4" s="85" t="s">
        <v>11</v>
      </c>
      <c r="P4" s="86" t="s">
        <v>67</v>
      </c>
      <c r="Q4" s="241"/>
      <c r="R4" s="202" t="s">
        <v>12</v>
      </c>
      <c r="S4" s="45" t="s">
        <v>12</v>
      </c>
      <c r="T4" s="193" t="s">
        <v>95</v>
      </c>
      <c r="U4" s="224"/>
      <c r="V4" s="116"/>
      <c r="Z4" s="125" t="s">
        <v>61</v>
      </c>
      <c r="AA4" s="126" t="s">
        <v>69</v>
      </c>
    </row>
    <row r="5" spans="2:27" x14ac:dyDescent="0.3">
      <c r="B5" s="46">
        <v>100</v>
      </c>
      <c r="C5" s="6" t="s">
        <v>14</v>
      </c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54"/>
      <c r="Q5" s="54"/>
      <c r="R5" s="55"/>
      <c r="S5" s="56"/>
      <c r="T5" s="167"/>
      <c r="U5" s="225"/>
      <c r="V5" s="174"/>
      <c r="Z5" s="57"/>
      <c r="AA5" s="38"/>
    </row>
    <row r="6" spans="2:27" x14ac:dyDescent="0.3">
      <c r="B6" s="47">
        <v>1010</v>
      </c>
      <c r="C6" s="113" t="s">
        <v>63</v>
      </c>
      <c r="D6" s="58">
        <f>+'CUM TB ENTRY'!D6</f>
        <v>0</v>
      </c>
      <c r="E6" s="58">
        <f>+'CUM TB ENTRY'!E6-'CUM TB ENTRY'!D6</f>
        <v>0</v>
      </c>
      <c r="F6" s="190">
        <f>+'CUM TB ENTRY'!F6-'CUM TB ENTRY'!E6</f>
        <v>50</v>
      </c>
      <c r="G6" s="58">
        <f>+'CUM TB ENTRY'!G6-'CUM TB ENTRY'!F6</f>
        <v>0</v>
      </c>
      <c r="H6" s="194">
        <f>+'CUM TB ENTRY'!H6-'CUM TB ENTRY'!G6</f>
        <v>0</v>
      </c>
      <c r="I6" s="58">
        <f>+'CUM TB ENTRY'!I6-'CUM TB ENTRY'!H6</f>
        <v>0</v>
      </c>
      <c r="J6" s="58">
        <f>+'CUM TB ENTRY'!J6-'CUM TB ENTRY'!I6</f>
        <v>0</v>
      </c>
      <c r="K6" s="58">
        <f>+'CUM TB ENTRY'!K6-'CUM TB ENTRY'!J6</f>
        <v>0</v>
      </c>
      <c r="L6" s="58">
        <f>+'CUM TB ENTRY'!L6-'CUM TB ENTRY'!K6</f>
        <v>0</v>
      </c>
      <c r="M6" s="58"/>
      <c r="N6" s="58"/>
      <c r="O6" s="58"/>
      <c r="P6" s="203">
        <f t="shared" ref="P6:P21" si="0">SUM(D6:O6)</f>
        <v>50</v>
      </c>
      <c r="Q6" s="186"/>
      <c r="R6" s="65"/>
      <c r="S6" s="68"/>
      <c r="T6" s="213" t="s">
        <v>137</v>
      </c>
      <c r="U6" s="226"/>
      <c r="V6" s="175"/>
      <c r="Z6" s="61"/>
      <c r="AA6" s="39"/>
    </row>
    <row r="7" spans="2:27" x14ac:dyDescent="0.3">
      <c r="B7" s="47">
        <v>1015</v>
      </c>
      <c r="C7" s="113" t="s">
        <v>129</v>
      </c>
      <c r="D7" s="58">
        <f>+'CUM TB ENTRY'!D7</f>
        <v>1650</v>
      </c>
      <c r="E7" s="58">
        <f>+'CUM TB ENTRY'!E7-'CUM TB ENTRY'!D7</f>
        <v>6741.67</v>
      </c>
      <c r="F7" s="58">
        <f>+'CUM TB ENTRY'!F7-'CUM TB ENTRY'!E7</f>
        <v>7655</v>
      </c>
      <c r="G7" s="58">
        <f>+'CUM TB ENTRY'!G7-'CUM TB ENTRY'!F7</f>
        <v>0</v>
      </c>
      <c r="H7" s="58">
        <f>+'CUM TB ENTRY'!H7-'CUM TB ENTRY'!G7</f>
        <v>5360.92</v>
      </c>
      <c r="I7" s="58">
        <f>+'CUM TB ENTRY'!I7-'CUM TB ENTRY'!H7</f>
        <v>278.7400000000016</v>
      </c>
      <c r="J7" s="58">
        <f>+'CUM TB ENTRY'!J7-'CUM TB ENTRY'!I7</f>
        <v>49.349999999998545</v>
      </c>
      <c r="K7" s="58">
        <f>+'CUM TB ENTRY'!K7-'CUM TB ENTRY'!J7</f>
        <v>0</v>
      </c>
      <c r="L7" s="58">
        <f>+'CUM TB ENTRY'!L7-'CUM TB ENTRY'!K7</f>
        <v>1079.25</v>
      </c>
      <c r="M7" s="58"/>
      <c r="N7" s="58"/>
      <c r="O7" s="58"/>
      <c r="P7" s="60">
        <f t="shared" si="0"/>
        <v>22814.93</v>
      </c>
      <c r="Q7" s="60"/>
      <c r="R7" s="65">
        <v>17500</v>
      </c>
      <c r="S7" s="68">
        <f>+P7/R7</f>
        <v>1.3037102857142857</v>
      </c>
      <c r="T7" s="210" t="s">
        <v>162</v>
      </c>
      <c r="U7" s="226"/>
      <c r="V7" s="175"/>
      <c r="Z7" s="61"/>
      <c r="AA7" s="39"/>
    </row>
    <row r="8" spans="2:27" x14ac:dyDescent="0.3">
      <c r="B8" s="48">
        <v>1020</v>
      </c>
      <c r="C8" s="113" t="s">
        <v>13</v>
      </c>
      <c r="D8" s="58">
        <f>+'CUM TB ENTRY'!D8</f>
        <v>0</v>
      </c>
      <c r="E8" s="58">
        <f>+'CUM TB ENTRY'!E8-'CUM TB ENTRY'!D8</f>
        <v>0</v>
      </c>
      <c r="F8" s="58">
        <f>+'CUM TB ENTRY'!F8-'CUM TB ENTRY'!E8</f>
        <v>0</v>
      </c>
      <c r="G8" s="58">
        <f>+'CUM TB ENTRY'!G8-'CUM TB ENTRY'!F8</f>
        <v>0</v>
      </c>
      <c r="H8" s="58">
        <f>+'CUM TB ENTRY'!H8-'CUM TB ENTRY'!G8</f>
        <v>0</v>
      </c>
      <c r="I8" s="58">
        <f>+'CUM TB ENTRY'!I8-'CUM TB ENTRY'!H8</f>
        <v>0</v>
      </c>
      <c r="J8" s="58">
        <f>+'CUM TB ENTRY'!J8-'CUM TB ENTRY'!I8</f>
        <v>0</v>
      </c>
      <c r="K8" s="58">
        <f>+'CUM TB ENTRY'!K8-'CUM TB ENTRY'!J8</f>
        <v>0</v>
      </c>
      <c r="L8" s="58">
        <f>+'CUM TB ENTRY'!L8-'CUM TB ENTRY'!K8</f>
        <v>0</v>
      </c>
      <c r="M8" s="58"/>
      <c r="N8" s="58"/>
      <c r="O8" s="58"/>
      <c r="P8" s="60">
        <f t="shared" si="0"/>
        <v>0</v>
      </c>
      <c r="Q8" s="60"/>
      <c r="R8" s="55">
        <v>243</v>
      </c>
      <c r="S8" s="42">
        <f>+P8/R8</f>
        <v>0</v>
      </c>
      <c r="T8" s="167"/>
      <c r="U8" s="225"/>
      <c r="V8" s="176"/>
      <c r="Z8" s="57">
        <v>245</v>
      </c>
      <c r="AA8" s="38">
        <f t="shared" ref="AA8:AA22" si="1">+P8/Z8</f>
        <v>0</v>
      </c>
    </row>
    <row r="9" spans="2:27" x14ac:dyDescent="0.3">
      <c r="B9" s="48">
        <v>1076</v>
      </c>
      <c r="C9" s="113" t="s">
        <v>15</v>
      </c>
      <c r="D9" s="58">
        <f>+'CUM TB ENTRY'!D9</f>
        <v>74659.5</v>
      </c>
      <c r="E9" s="58">
        <f>+'CUM TB ENTRY'!E9-'CUM TB ENTRY'!D9</f>
        <v>0</v>
      </c>
      <c r="F9" s="58">
        <f>+'CUM TB ENTRY'!F9-'CUM TB ENTRY'!E9</f>
        <v>0</v>
      </c>
      <c r="G9" s="58">
        <f>+'CUM TB ENTRY'!G9-'CUM TB ENTRY'!F9</f>
        <v>0</v>
      </c>
      <c r="H9" s="58">
        <f>+'CUM TB ENTRY'!H9-'CUM TB ENTRY'!G9</f>
        <v>0</v>
      </c>
      <c r="I9" s="58">
        <f>+'CUM TB ENTRY'!I9-'CUM TB ENTRY'!H9</f>
        <v>0</v>
      </c>
      <c r="J9" s="58">
        <f>+'CUM TB ENTRY'!J9-'CUM TB ENTRY'!I9</f>
        <v>74659.5</v>
      </c>
      <c r="K9" s="58">
        <f>+'CUM TB ENTRY'!K9-'CUM TB ENTRY'!J9</f>
        <v>0</v>
      </c>
      <c r="L9" s="58">
        <f>+'CUM TB ENTRY'!L9-'CUM TB ENTRY'!K9</f>
        <v>0</v>
      </c>
      <c r="M9" s="58"/>
      <c r="N9" s="58"/>
      <c r="O9" s="58"/>
      <c r="P9" s="60">
        <f t="shared" si="0"/>
        <v>149319</v>
      </c>
      <c r="Q9" s="60"/>
      <c r="R9" s="55">
        <v>149319</v>
      </c>
      <c r="S9" s="42">
        <f t="shared" ref="S9:S22" si="2">+P9/R9</f>
        <v>1</v>
      </c>
      <c r="T9" s="167" t="s">
        <v>144</v>
      </c>
      <c r="U9" s="225"/>
      <c r="V9" s="176"/>
      <c r="Z9" s="57">
        <v>137370</v>
      </c>
      <c r="AA9" s="38">
        <f t="shared" si="1"/>
        <v>1.0869840576545098</v>
      </c>
    </row>
    <row r="10" spans="2:27" x14ac:dyDescent="0.3">
      <c r="B10" s="48">
        <v>1090</v>
      </c>
      <c r="C10" s="113" t="s">
        <v>16</v>
      </c>
      <c r="D10" s="58">
        <f>+'CUM TB ENTRY'!D10</f>
        <v>210.28</v>
      </c>
      <c r="E10" s="58">
        <f>+'CUM TB ENTRY'!E10-'CUM TB ENTRY'!D10</f>
        <v>263.20000000000005</v>
      </c>
      <c r="F10" s="58">
        <f>+'CUM TB ENTRY'!F10-'CUM TB ENTRY'!E10</f>
        <v>372.19999999999993</v>
      </c>
      <c r="G10" s="58">
        <f>+'CUM TB ENTRY'!G10-'CUM TB ENTRY'!F10</f>
        <v>405.04000000000008</v>
      </c>
      <c r="H10" s="58">
        <f>+'CUM TB ENTRY'!H10-'CUM TB ENTRY'!G10</f>
        <v>469.61999999999989</v>
      </c>
      <c r="I10" s="58">
        <f>+'CUM TB ENTRY'!I10-'CUM TB ENTRY'!H10</f>
        <v>707.58999999999992</v>
      </c>
      <c r="J10" s="58">
        <f>+'CUM TB ENTRY'!J10-'CUM TB ENTRY'!I10</f>
        <v>719.13000000000011</v>
      </c>
      <c r="K10" s="58">
        <f>+'CUM TB ENTRY'!K10-'CUM TB ENTRY'!J10</f>
        <v>821.57000000000016</v>
      </c>
      <c r="L10" s="58">
        <f>+'CUM TB ENTRY'!L10-'CUM TB ENTRY'!K10</f>
        <v>1054.1099999999997</v>
      </c>
      <c r="M10" s="58"/>
      <c r="N10" s="58"/>
      <c r="O10" s="58"/>
      <c r="P10" s="60">
        <f t="shared" si="0"/>
        <v>5022.74</v>
      </c>
      <c r="Q10" s="60"/>
      <c r="R10" s="55">
        <v>120</v>
      </c>
      <c r="S10" s="42">
        <f t="shared" si="2"/>
        <v>41.856166666666667</v>
      </c>
      <c r="T10" s="167" t="s">
        <v>131</v>
      </c>
      <c r="U10" s="225"/>
      <c r="V10" s="176"/>
      <c r="Z10" s="57">
        <v>500</v>
      </c>
      <c r="AA10" s="38">
        <f t="shared" si="1"/>
        <v>10.04548</v>
      </c>
    </row>
    <row r="11" spans="2:27" x14ac:dyDescent="0.3">
      <c r="B11" s="48">
        <v>1100</v>
      </c>
      <c r="C11" s="113" t="s">
        <v>86</v>
      </c>
      <c r="D11" s="58">
        <f>+'CUM TB ENTRY'!D11</f>
        <v>0</v>
      </c>
      <c r="E11" s="58">
        <f>+'CUM TB ENTRY'!E11-'CUM TB ENTRY'!D11</f>
        <v>0</v>
      </c>
      <c r="F11" s="58">
        <f>+'CUM TB ENTRY'!F11-'CUM TB ENTRY'!E11</f>
        <v>0</v>
      </c>
      <c r="G11" s="58">
        <f>+'CUM TB ENTRY'!G11-'CUM TB ENTRY'!F11</f>
        <v>0</v>
      </c>
      <c r="H11" s="194">
        <f>+'CUM TB ENTRY'!H11-'CUM TB ENTRY'!G11</f>
        <v>0</v>
      </c>
      <c r="I11" s="58">
        <f>+'CUM TB ENTRY'!I11-'CUM TB ENTRY'!H11</f>
        <v>0</v>
      </c>
      <c r="J11" s="58">
        <f>+'CUM TB ENTRY'!J11-'CUM TB ENTRY'!I11</f>
        <v>0</v>
      </c>
      <c r="K11" s="58">
        <f>+'CUM TB ENTRY'!K11-'CUM TB ENTRY'!J11</f>
        <v>0</v>
      </c>
      <c r="L11" s="58">
        <f>+'CUM TB ENTRY'!L11-'CUM TB ENTRY'!K11</f>
        <v>0</v>
      </c>
      <c r="M11" s="58"/>
      <c r="N11" s="58"/>
      <c r="O11" s="58"/>
      <c r="P11" s="205">
        <f t="shared" si="0"/>
        <v>0</v>
      </c>
      <c r="Q11" s="186"/>
      <c r="R11" s="55"/>
      <c r="S11" s="42"/>
      <c r="T11" s="195"/>
      <c r="U11" s="225"/>
      <c r="V11" s="176"/>
      <c r="Z11" s="57"/>
      <c r="AA11" s="38"/>
    </row>
    <row r="12" spans="2:27" x14ac:dyDescent="0.3">
      <c r="B12" s="48">
        <v>1106</v>
      </c>
      <c r="C12" s="1" t="s">
        <v>60</v>
      </c>
      <c r="D12" s="58">
        <f>+'CUM TB ENTRY'!D12</f>
        <v>0</v>
      </c>
      <c r="E12" s="190">
        <f>+'CUM TB ENTRY'!E12-'CUM TB ENTRY'!D12</f>
        <v>2909.66</v>
      </c>
      <c r="F12" s="58">
        <f>+'CUM TB ENTRY'!F12-'CUM TB ENTRY'!E12</f>
        <v>0</v>
      </c>
      <c r="G12" s="58">
        <f>+'CUM TB ENTRY'!G12-'CUM TB ENTRY'!F12</f>
        <v>0</v>
      </c>
      <c r="H12" s="58">
        <f>+'CUM TB ENTRY'!H12-'CUM TB ENTRY'!G12</f>
        <v>0</v>
      </c>
      <c r="I12" s="58">
        <f>+'CUM TB ENTRY'!I12-'CUM TB ENTRY'!H12</f>
        <v>0</v>
      </c>
      <c r="J12" s="190">
        <f>+'CUM TB ENTRY'!J12-'CUM TB ENTRY'!I12</f>
        <v>14483.580000000002</v>
      </c>
      <c r="K12" s="58">
        <f>+'CUM TB ENTRY'!K12-'CUM TB ENTRY'!J12</f>
        <v>0</v>
      </c>
      <c r="L12" s="58">
        <f>+'CUM TB ENTRY'!L12-'CUM TB ENTRY'!K12</f>
        <v>0</v>
      </c>
      <c r="M12" s="58"/>
      <c r="N12" s="58"/>
      <c r="O12" s="58"/>
      <c r="P12" s="203">
        <f t="shared" si="0"/>
        <v>17393.240000000002</v>
      </c>
      <c r="Q12" s="60"/>
      <c r="R12" s="55">
        <v>0</v>
      </c>
      <c r="S12" s="42"/>
      <c r="T12" s="183" t="s">
        <v>145</v>
      </c>
      <c r="U12" s="225"/>
      <c r="V12" s="177"/>
      <c r="Z12" s="57"/>
      <c r="AA12" s="38"/>
    </row>
    <row r="13" spans="2:27" x14ac:dyDescent="0.3">
      <c r="B13" s="48">
        <v>1107</v>
      </c>
      <c r="C13" s="1" t="s">
        <v>139</v>
      </c>
      <c r="D13" s="58">
        <f>+'CUM TB ENTRY'!D13</f>
        <v>0</v>
      </c>
      <c r="E13" s="190">
        <f>+'CUM TB ENTRY'!E13-'CUM TB ENTRY'!D13</f>
        <v>0</v>
      </c>
      <c r="F13" s="58">
        <f>+'CUM TB ENTRY'!F13-'CUM TB ENTRY'!E13</f>
        <v>0</v>
      </c>
      <c r="G13" s="58">
        <f>+'CUM TB ENTRY'!G13-'CUM TB ENTRY'!F13</f>
        <v>0</v>
      </c>
      <c r="H13" s="58">
        <f>+'CUM TB ENTRY'!H13-'CUM TB ENTRY'!G13</f>
        <v>3477.27</v>
      </c>
      <c r="I13" s="58">
        <f>+'CUM TB ENTRY'!I13-'CUM TB ENTRY'!H13</f>
        <v>0</v>
      </c>
      <c r="J13" s="190">
        <f>+'CUM TB ENTRY'!J13-'CUM TB ENTRY'!I13</f>
        <v>0</v>
      </c>
      <c r="K13" s="58">
        <f>+'CUM TB ENTRY'!K13-'CUM TB ENTRY'!J13</f>
        <v>0</v>
      </c>
      <c r="L13" s="58">
        <f>+'CUM TB ENTRY'!L13-'CUM TB ENTRY'!K13</f>
        <v>0</v>
      </c>
      <c r="M13" s="58"/>
      <c r="N13" s="58"/>
      <c r="O13" s="58"/>
      <c r="P13" s="203">
        <f t="shared" si="0"/>
        <v>3477.27</v>
      </c>
      <c r="Q13" s="60"/>
      <c r="R13" s="55"/>
      <c r="S13" s="42"/>
      <c r="T13" s="183" t="s">
        <v>149</v>
      </c>
      <c r="U13" s="225"/>
      <c r="V13" s="177"/>
      <c r="Z13" s="57"/>
      <c r="AA13" s="38"/>
    </row>
    <row r="14" spans="2:27" x14ac:dyDescent="0.3">
      <c r="B14" s="48">
        <v>1200</v>
      </c>
      <c r="C14" s="113" t="s">
        <v>17</v>
      </c>
      <c r="D14" s="58">
        <f>+'CUM TB ENTRY'!D14</f>
        <v>0</v>
      </c>
      <c r="E14" s="58">
        <f>+'CUM TB ENTRY'!E14-'CUM TB ENTRY'!D14</f>
        <v>0</v>
      </c>
      <c r="F14" s="58">
        <f>+'CUM TB ENTRY'!F14-'CUM TB ENTRY'!E14</f>
        <v>0</v>
      </c>
      <c r="G14" s="58">
        <f>+'CUM TB ENTRY'!G14-'CUM TB ENTRY'!F14</f>
        <v>743</v>
      </c>
      <c r="H14" s="58">
        <f>+'CUM TB ENTRY'!H14-'CUM TB ENTRY'!G14</f>
        <v>0</v>
      </c>
      <c r="I14" s="58">
        <f>+'CUM TB ENTRY'!I14-'CUM TB ENTRY'!H14</f>
        <v>0</v>
      </c>
      <c r="J14" s="58">
        <f>+'CUM TB ENTRY'!J14-'CUM TB ENTRY'!I14</f>
        <v>765</v>
      </c>
      <c r="K14" s="58">
        <f>+'CUM TB ENTRY'!K14-'CUM TB ENTRY'!J14</f>
        <v>0</v>
      </c>
      <c r="L14" s="58">
        <f>+'CUM TB ENTRY'!L14-'CUM TB ENTRY'!K14</f>
        <v>0</v>
      </c>
      <c r="M14" s="58"/>
      <c r="N14" s="58"/>
      <c r="O14" s="58"/>
      <c r="P14" s="60">
        <f t="shared" si="0"/>
        <v>1508</v>
      </c>
      <c r="Q14" s="60"/>
      <c r="R14" s="55">
        <v>3826</v>
      </c>
      <c r="S14" s="42">
        <f t="shared" si="2"/>
        <v>0.3941453214845792</v>
      </c>
      <c r="T14" s="167" t="s">
        <v>138</v>
      </c>
      <c r="U14" s="225"/>
      <c r="V14" s="176"/>
      <c r="Z14" s="57">
        <v>3360</v>
      </c>
      <c r="AA14" s="38">
        <f t="shared" si="1"/>
        <v>0.44880952380952382</v>
      </c>
    </row>
    <row r="15" spans="2:27" x14ac:dyDescent="0.3">
      <c r="B15" s="48">
        <v>1201</v>
      </c>
      <c r="C15" s="113" t="s">
        <v>18</v>
      </c>
      <c r="D15" s="58">
        <f>+'CUM TB ENTRY'!D15</f>
        <v>0</v>
      </c>
      <c r="E15" s="58">
        <f>+'CUM TB ENTRY'!E15-'CUM TB ENTRY'!D15</f>
        <v>0</v>
      </c>
      <c r="F15" s="58">
        <f>+'CUM TB ENTRY'!F15-'CUM TB ENTRY'!E15</f>
        <v>580</v>
      </c>
      <c r="G15" s="58">
        <f>+'CUM TB ENTRY'!G15-'CUM TB ENTRY'!F15</f>
        <v>2319</v>
      </c>
      <c r="H15" s="58">
        <f>+'CUM TB ENTRY'!H15-'CUM TB ENTRY'!G15</f>
        <v>0</v>
      </c>
      <c r="I15" s="58">
        <f>+'CUM TB ENTRY'!I15-'CUM TB ENTRY'!H15</f>
        <v>0</v>
      </c>
      <c r="J15" s="58">
        <f>+'CUM TB ENTRY'!J15-'CUM TB ENTRY'!I15</f>
        <v>0</v>
      </c>
      <c r="K15" s="58">
        <f>+'CUM TB ENTRY'!K15-'CUM TB ENTRY'!J15</f>
        <v>0</v>
      </c>
      <c r="L15" s="58">
        <f>+'CUM TB ENTRY'!L15-'CUM TB ENTRY'!K15</f>
        <v>241</v>
      </c>
      <c r="M15" s="58"/>
      <c r="N15" s="58"/>
      <c r="O15" s="58"/>
      <c r="P15" s="60">
        <f t="shared" si="0"/>
        <v>3140</v>
      </c>
      <c r="Q15" s="60"/>
      <c r="R15" s="55">
        <v>1158</v>
      </c>
      <c r="S15" s="42">
        <f t="shared" si="2"/>
        <v>2.7115716753022454</v>
      </c>
      <c r="T15" s="167" t="s">
        <v>163</v>
      </c>
      <c r="U15" s="225"/>
      <c r="V15" s="176"/>
      <c r="Z15" s="57">
        <v>2760</v>
      </c>
      <c r="AA15" s="38">
        <f t="shared" si="1"/>
        <v>1.1376811594202898</v>
      </c>
    </row>
    <row r="16" spans="2:27" x14ac:dyDescent="0.3">
      <c r="B16" s="48">
        <v>1202</v>
      </c>
      <c r="C16" s="113" t="s">
        <v>19</v>
      </c>
      <c r="D16" s="58">
        <f>+'CUM TB ENTRY'!D16</f>
        <v>0</v>
      </c>
      <c r="E16" s="58">
        <f>+'CUM TB ENTRY'!E16-'CUM TB ENTRY'!D16</f>
        <v>0</v>
      </c>
      <c r="F16" s="58">
        <f>+'CUM TB ENTRY'!F16-'CUM TB ENTRY'!E16</f>
        <v>0</v>
      </c>
      <c r="G16" s="58">
        <f>+'CUM TB ENTRY'!G16-'CUM TB ENTRY'!F16</f>
        <v>0</v>
      </c>
      <c r="H16" s="58">
        <f>+'CUM TB ENTRY'!H16-'CUM TB ENTRY'!G16</f>
        <v>427</v>
      </c>
      <c r="I16" s="58">
        <f>+'CUM TB ENTRY'!I16-'CUM TB ENTRY'!H16</f>
        <v>0</v>
      </c>
      <c r="J16" s="58">
        <f>+'CUM TB ENTRY'!J16-'CUM TB ENTRY'!I16</f>
        <v>0</v>
      </c>
      <c r="K16" s="58">
        <f>+'CUM TB ENTRY'!K16-'CUM TB ENTRY'!J16</f>
        <v>0</v>
      </c>
      <c r="L16" s="58">
        <f>+'CUM TB ENTRY'!L16-'CUM TB ENTRY'!K16</f>
        <v>0</v>
      </c>
      <c r="M16" s="58"/>
      <c r="N16" s="58"/>
      <c r="O16" s="58"/>
      <c r="P16" s="60">
        <f t="shared" si="0"/>
        <v>427</v>
      </c>
      <c r="Q16" s="60"/>
      <c r="R16" s="55">
        <v>1236</v>
      </c>
      <c r="S16" s="42">
        <f t="shared" si="2"/>
        <v>0.3454692556634304</v>
      </c>
      <c r="T16" s="167" t="s">
        <v>140</v>
      </c>
      <c r="U16" s="225"/>
      <c r="V16" s="176"/>
      <c r="Z16" s="57">
        <v>1685</v>
      </c>
      <c r="AA16" s="38">
        <f t="shared" si="1"/>
        <v>0.25341246290801189</v>
      </c>
    </row>
    <row r="17" spans="2:27" x14ac:dyDescent="0.3">
      <c r="B17" s="48">
        <v>1300</v>
      </c>
      <c r="C17" s="113" t="s">
        <v>20</v>
      </c>
      <c r="D17" s="58">
        <f>+'CUM TB ENTRY'!D17</f>
        <v>97</v>
      </c>
      <c r="E17" s="58">
        <f>+'CUM TB ENTRY'!E17-'CUM TB ENTRY'!D17</f>
        <v>1089</v>
      </c>
      <c r="F17" s="58">
        <f>+'CUM TB ENTRY'!F17-'CUM TB ENTRY'!E17</f>
        <v>371.24</v>
      </c>
      <c r="G17" s="58">
        <f>+'CUM TB ENTRY'!G17-'CUM TB ENTRY'!F17</f>
        <v>12</v>
      </c>
      <c r="H17" s="58">
        <f>+'CUM TB ENTRY'!H17-'CUM TB ENTRY'!G17</f>
        <v>12.5</v>
      </c>
      <c r="I17" s="58">
        <f>+'CUM TB ENTRY'!I17-'CUM TB ENTRY'!H17</f>
        <v>72</v>
      </c>
      <c r="J17" s="58">
        <f>+'CUM TB ENTRY'!J17-'CUM TB ENTRY'!I17</f>
        <v>0</v>
      </c>
      <c r="K17" s="58">
        <f>+'CUM TB ENTRY'!K17-'CUM TB ENTRY'!J17</f>
        <v>0</v>
      </c>
      <c r="L17" s="58">
        <f>+'CUM TB ENTRY'!L17-'CUM TB ENTRY'!K17</f>
        <v>0</v>
      </c>
      <c r="M17" s="58"/>
      <c r="N17" s="58"/>
      <c r="O17" s="58"/>
      <c r="P17" s="60">
        <f t="shared" si="0"/>
        <v>1653.74</v>
      </c>
      <c r="Q17" s="60"/>
      <c r="R17" s="55">
        <v>1150</v>
      </c>
      <c r="S17" s="42">
        <f t="shared" si="2"/>
        <v>1.4380347826086957</v>
      </c>
      <c r="T17" s="167" t="s">
        <v>143</v>
      </c>
      <c r="U17" s="225"/>
      <c r="V17" s="178"/>
      <c r="Z17" s="57">
        <v>1000</v>
      </c>
      <c r="AA17" s="38">
        <f t="shared" si="1"/>
        <v>1.65374</v>
      </c>
    </row>
    <row r="18" spans="2:27" x14ac:dyDescent="0.3">
      <c r="B18" s="48">
        <v>1301</v>
      </c>
      <c r="C18" s="113" t="s">
        <v>21</v>
      </c>
      <c r="D18" s="58">
        <f>+'CUM TB ENTRY'!D18</f>
        <v>-11</v>
      </c>
      <c r="E18" s="58">
        <f>+'CUM TB ENTRY'!E18-'CUM TB ENTRY'!D18</f>
        <v>0</v>
      </c>
      <c r="F18" s="58">
        <f>+'CUM TB ENTRY'!F18-'CUM TB ENTRY'!E18</f>
        <v>0</v>
      </c>
      <c r="G18" s="58">
        <f>+'CUM TB ENTRY'!G18-'CUM TB ENTRY'!F18</f>
        <v>0</v>
      </c>
      <c r="H18" s="58">
        <f>+'CUM TB ENTRY'!H18-'CUM TB ENTRY'!G18</f>
        <v>0</v>
      </c>
      <c r="I18" s="58">
        <f>+'CUM TB ENTRY'!I18-'CUM TB ENTRY'!H18</f>
        <v>0</v>
      </c>
      <c r="J18" s="58">
        <f>+'CUM TB ENTRY'!J18-'CUM TB ENTRY'!I18</f>
        <v>22</v>
      </c>
      <c r="K18" s="58">
        <f>+'CUM TB ENTRY'!K18-'CUM TB ENTRY'!J18</f>
        <v>0</v>
      </c>
      <c r="L18" s="58">
        <f>+'CUM TB ENTRY'!L18-'CUM TB ENTRY'!K18</f>
        <v>0</v>
      </c>
      <c r="M18" s="58"/>
      <c r="N18" s="58"/>
      <c r="O18" s="58"/>
      <c r="P18" s="60">
        <f t="shared" si="0"/>
        <v>11</v>
      </c>
      <c r="Q18" s="60"/>
      <c r="R18" s="55">
        <v>11</v>
      </c>
      <c r="S18" s="42">
        <f t="shared" si="2"/>
        <v>1</v>
      </c>
      <c r="T18" s="117" t="s">
        <v>146</v>
      </c>
      <c r="U18" s="227"/>
      <c r="V18" s="176"/>
      <c r="Z18" s="57">
        <v>1290</v>
      </c>
      <c r="AA18" s="38">
        <f t="shared" si="1"/>
        <v>8.5271317829457363E-3</v>
      </c>
    </row>
    <row r="19" spans="2:27" x14ac:dyDescent="0.3">
      <c r="B19" s="48">
        <v>1305</v>
      </c>
      <c r="C19" s="113" t="s">
        <v>22</v>
      </c>
      <c r="D19" s="58">
        <f>+'CUM TB ENTRY'!D19</f>
        <v>100</v>
      </c>
      <c r="E19" s="58">
        <f>+'CUM TB ENTRY'!E19-'CUM TB ENTRY'!D19</f>
        <v>489.90999999999997</v>
      </c>
      <c r="F19" s="58">
        <f>+'CUM TB ENTRY'!F19-'CUM TB ENTRY'!E19</f>
        <v>256.67000000000007</v>
      </c>
      <c r="G19" s="58">
        <f>+'CUM TB ENTRY'!G19-'CUM TB ENTRY'!F19</f>
        <v>20</v>
      </c>
      <c r="H19" s="58">
        <f>+'CUM TB ENTRY'!H19-'CUM TB ENTRY'!G19</f>
        <v>692.09</v>
      </c>
      <c r="I19" s="58">
        <f>+'CUM TB ENTRY'!I19-'CUM TB ENTRY'!H19</f>
        <v>264.12999999999988</v>
      </c>
      <c r="J19" s="58">
        <f>+'CUM TB ENTRY'!J19-'CUM TB ENTRY'!I19</f>
        <v>154.17000000000007</v>
      </c>
      <c r="K19" s="58">
        <f>+'CUM TB ENTRY'!K19-'CUM TB ENTRY'!J19</f>
        <v>55</v>
      </c>
      <c r="L19" s="58">
        <f>+'CUM TB ENTRY'!L19-'CUM TB ENTRY'!K19</f>
        <v>0</v>
      </c>
      <c r="M19" s="58"/>
      <c r="N19" s="58"/>
      <c r="O19" s="58"/>
      <c r="P19" s="60">
        <f t="shared" si="0"/>
        <v>2031.97</v>
      </c>
      <c r="Q19" s="60"/>
      <c r="R19" s="55">
        <v>1500</v>
      </c>
      <c r="S19" s="42">
        <f t="shared" si="2"/>
        <v>1.3546466666666668</v>
      </c>
      <c r="T19" s="117" t="s">
        <v>132</v>
      </c>
      <c r="U19" s="225"/>
      <c r="V19" s="176"/>
      <c r="Z19" s="57">
        <v>1400</v>
      </c>
      <c r="AA19" s="38">
        <f t="shared" si="1"/>
        <v>1.4514071428571429</v>
      </c>
    </row>
    <row r="20" spans="2:27" x14ac:dyDescent="0.3">
      <c r="B20" s="48">
        <v>1306</v>
      </c>
      <c r="C20" s="113" t="s">
        <v>112</v>
      </c>
      <c r="D20" s="58">
        <f>+'CUM TB ENTRY'!D20</f>
        <v>0</v>
      </c>
      <c r="E20" s="58">
        <f>+'CUM TB ENTRY'!E20-'CUM TB ENTRY'!D20</f>
        <v>621</v>
      </c>
      <c r="F20" s="58">
        <f>+'CUM TB ENTRY'!F20-'CUM TB ENTRY'!E20</f>
        <v>0</v>
      </c>
      <c r="G20" s="58">
        <f>+'CUM TB ENTRY'!G20-'CUM TB ENTRY'!F20</f>
        <v>0</v>
      </c>
      <c r="H20" s="58">
        <f>+'CUM TB ENTRY'!H20-'CUM TB ENTRY'!G20</f>
        <v>0</v>
      </c>
      <c r="I20" s="58">
        <f>+'CUM TB ENTRY'!I20-'CUM TB ENTRY'!H20</f>
        <v>0</v>
      </c>
      <c r="J20" s="58">
        <f>+'CUM TB ENTRY'!J20-'CUM TB ENTRY'!I20</f>
        <v>0</v>
      </c>
      <c r="K20" s="58">
        <f>+'CUM TB ENTRY'!K20-'CUM TB ENTRY'!J20</f>
        <v>29.379999999999995</v>
      </c>
      <c r="L20" s="58">
        <f>+'CUM TB ENTRY'!L20-'CUM TB ENTRY'!K20</f>
        <v>0</v>
      </c>
      <c r="M20" s="58"/>
      <c r="N20" s="58"/>
      <c r="O20" s="58"/>
      <c r="P20" s="60">
        <f t="shared" si="0"/>
        <v>650.38</v>
      </c>
      <c r="Q20" s="60"/>
      <c r="R20" s="55">
        <v>772</v>
      </c>
      <c r="S20" s="42">
        <f t="shared" si="2"/>
        <v>0.84246113989637306</v>
      </c>
      <c r="T20" s="167" t="s">
        <v>152</v>
      </c>
      <c r="U20" s="225"/>
      <c r="V20" s="176"/>
      <c r="Z20" s="57"/>
      <c r="AA20" s="38"/>
    </row>
    <row r="21" spans="2:27" x14ac:dyDescent="0.3">
      <c r="B21" s="196">
        <v>1400</v>
      </c>
      <c r="C21" s="1" t="s">
        <v>85</v>
      </c>
      <c r="D21" s="160">
        <f>+'CUM TB ENTRY'!D21</f>
        <v>0</v>
      </c>
      <c r="E21" s="58">
        <f>+'CUM TB ENTRY'!E21-'CUM TB ENTRY'!D21</f>
        <v>0</v>
      </c>
      <c r="F21" s="58">
        <f>+'CUM TB ENTRY'!F21-'CUM TB ENTRY'!E21</f>
        <v>0</v>
      </c>
      <c r="G21" s="58">
        <f>+'CUM TB ENTRY'!G21-'CUM TB ENTRY'!F21</f>
        <v>0</v>
      </c>
      <c r="H21" s="58">
        <f>+'CUM TB ENTRY'!H21-'CUM TB ENTRY'!G21</f>
        <v>0</v>
      </c>
      <c r="I21" s="58">
        <f>+'CUM TB ENTRY'!I21-'CUM TB ENTRY'!H21</f>
        <v>0</v>
      </c>
      <c r="J21" s="58">
        <f>+'CUM TB ENTRY'!J21-'CUM TB ENTRY'!I21</f>
        <v>0</v>
      </c>
      <c r="K21" s="58">
        <f>+'CUM TB ENTRY'!K21-'CUM TB ENTRY'!J21</f>
        <v>0</v>
      </c>
      <c r="L21" s="58">
        <f>+'CUM TB ENTRY'!L21-'CUM TB ENTRY'!K21</f>
        <v>0</v>
      </c>
      <c r="M21" s="58"/>
      <c r="N21" s="58"/>
      <c r="O21" s="58"/>
      <c r="P21" s="60">
        <f t="shared" si="0"/>
        <v>0</v>
      </c>
      <c r="Q21" s="60"/>
      <c r="R21" s="55"/>
      <c r="S21" s="42"/>
      <c r="T21" s="167"/>
      <c r="U21" s="225"/>
      <c r="V21" s="176"/>
      <c r="Z21" s="57"/>
      <c r="AA21" s="38"/>
    </row>
    <row r="22" spans="2:27" x14ac:dyDescent="0.3">
      <c r="B22" s="88" t="s">
        <v>66</v>
      </c>
      <c r="C22" s="89" t="s">
        <v>14</v>
      </c>
      <c r="D22" s="90">
        <f t="shared" ref="D22:E22" si="3">SUM(D6:D21)</f>
        <v>76705.78</v>
      </c>
      <c r="E22" s="90">
        <f t="shared" si="3"/>
        <v>12114.439999999999</v>
      </c>
      <c r="F22" s="90">
        <f t="shared" ref="F22:G22" si="4">SUM(F6:F21)</f>
        <v>9285.11</v>
      </c>
      <c r="G22" s="90">
        <f t="shared" si="4"/>
        <v>3499.04</v>
      </c>
      <c r="H22" s="90">
        <f t="shared" ref="H22:I22" si="5">SUM(H6:H21)</f>
        <v>10439.4</v>
      </c>
      <c r="I22" s="90">
        <f t="shared" si="5"/>
        <v>1322.4600000000014</v>
      </c>
      <c r="J22" s="90">
        <f t="shared" ref="J22" si="6">SUM(J6:J21)</f>
        <v>90852.73000000001</v>
      </c>
      <c r="K22" s="90">
        <f t="shared" ref="K22:L22" si="7">SUM(K6:K21)</f>
        <v>905.95000000000016</v>
      </c>
      <c r="L22" s="90">
        <f t="shared" ref="L22" si="8">SUM(L6:L21)</f>
        <v>2374.3599999999997</v>
      </c>
      <c r="M22" s="90"/>
      <c r="N22" s="90"/>
      <c r="O22" s="91"/>
      <c r="P22" s="87">
        <f>SUM(P6:P21)</f>
        <v>207499.26999999996</v>
      </c>
      <c r="Q22" s="87">
        <f>SUM(Q6:Q21)</f>
        <v>0</v>
      </c>
      <c r="R22" s="87">
        <f>SUM(R6:R21)</f>
        <v>176835</v>
      </c>
      <c r="S22" s="92">
        <f t="shared" si="2"/>
        <v>1.1734061130432321</v>
      </c>
      <c r="T22" s="184"/>
      <c r="U22" s="228">
        <v>0</v>
      </c>
      <c r="V22" s="179"/>
      <c r="Z22" s="87">
        <f>SUM(Z6:Z19)</f>
        <v>149610</v>
      </c>
      <c r="AA22" s="92">
        <f t="shared" si="1"/>
        <v>1.386934496357195</v>
      </c>
    </row>
    <row r="23" spans="2:27" x14ac:dyDescent="0.3">
      <c r="B23" s="47"/>
      <c r="C23" s="1"/>
      <c r="D23" s="63"/>
      <c r="E23" s="52"/>
      <c r="F23" s="52"/>
      <c r="G23" s="52"/>
      <c r="H23" s="52"/>
      <c r="I23" s="52"/>
      <c r="J23" s="52"/>
      <c r="K23" s="52"/>
      <c r="L23" s="63"/>
      <c r="M23" s="63"/>
      <c r="N23" s="52"/>
      <c r="O23" s="53"/>
      <c r="P23" s="60"/>
      <c r="Q23" s="60"/>
      <c r="R23" s="64"/>
      <c r="S23" s="42"/>
      <c r="T23" s="167"/>
      <c r="U23" s="225"/>
      <c r="V23" s="176"/>
      <c r="Z23" s="57"/>
      <c r="AA23" s="38"/>
    </row>
    <row r="24" spans="2:27" x14ac:dyDescent="0.3">
      <c r="B24" s="49">
        <v>101</v>
      </c>
      <c r="C24" s="8" t="s">
        <v>23</v>
      </c>
      <c r="D24" s="63"/>
      <c r="E24" s="52"/>
      <c r="F24" s="52"/>
      <c r="G24" s="52"/>
      <c r="H24" s="52"/>
      <c r="I24" s="52"/>
      <c r="J24" s="52"/>
      <c r="K24" s="52"/>
      <c r="L24" s="63"/>
      <c r="M24" s="63"/>
      <c r="N24" s="52"/>
      <c r="O24" s="53"/>
      <c r="P24" s="60"/>
      <c r="Q24" s="60"/>
      <c r="R24" s="64"/>
      <c r="S24" s="42"/>
      <c r="T24" s="167"/>
      <c r="U24" s="225"/>
      <c r="V24" s="176"/>
      <c r="Z24" s="57"/>
      <c r="AA24" s="38"/>
    </row>
    <row r="25" spans="2:27" x14ac:dyDescent="0.3">
      <c r="B25" s="48">
        <v>4000</v>
      </c>
      <c r="C25" s="113" t="s">
        <v>24</v>
      </c>
      <c r="D25" s="58">
        <f>+'CUM TB ENTRY'!D26</f>
        <v>5542.08</v>
      </c>
      <c r="E25" s="58">
        <f>+'CUM TB ENTRY'!E26-'CUM TB ENTRY'!D26</f>
        <v>5689.51</v>
      </c>
      <c r="F25" s="58">
        <f>+'CUM TB ENTRY'!F26-'CUM TB ENTRY'!E26</f>
        <v>5714.68</v>
      </c>
      <c r="G25" s="58">
        <f>+'CUM TB ENTRY'!G26-'CUM TB ENTRY'!F26</f>
        <v>5635.2200000000012</v>
      </c>
      <c r="H25" s="58">
        <f>+'CUM TB ENTRY'!H26-'CUM TB ENTRY'!G26</f>
        <v>5502.7699999999968</v>
      </c>
      <c r="I25" s="58">
        <f>+'CUM TB ENTRY'!I26-'CUM TB ENTRY'!H26</f>
        <v>5789.4900000000016</v>
      </c>
      <c r="J25" s="58">
        <f>+'CUM TB ENTRY'!J26-'CUM TB ENTRY'!I26</f>
        <v>5562.5999999999985</v>
      </c>
      <c r="K25" s="59">
        <f>+'CUM TB ENTRY'!K26-'CUM TB ENTRY'!J26</f>
        <v>5381.6900000000023</v>
      </c>
      <c r="L25" s="58">
        <f>+'CUM TB ENTRY'!L26-'CUM TB ENTRY'!K26</f>
        <v>5004.3899999999994</v>
      </c>
      <c r="M25" s="58"/>
      <c r="N25" s="52"/>
      <c r="O25" s="53"/>
      <c r="P25" s="60">
        <f t="shared" ref="P25:P46" si="9">SUM(D25:O25)</f>
        <v>49822.43</v>
      </c>
      <c r="Q25" s="60"/>
      <c r="R25" s="55">
        <v>65000</v>
      </c>
      <c r="S25" s="42">
        <f t="shared" ref="S25:S52" si="10">+P25/R25</f>
        <v>0.76649892307692313</v>
      </c>
      <c r="T25" s="168" t="s">
        <v>164</v>
      </c>
      <c r="U25" s="225"/>
      <c r="V25" s="176"/>
      <c r="Z25" s="57">
        <v>40590</v>
      </c>
      <c r="AA25" s="38">
        <f t="shared" ref="AA25:AA35" si="11">+P25/Z25</f>
        <v>1.2274557772850456</v>
      </c>
    </row>
    <row r="26" spans="2:27" x14ac:dyDescent="0.3">
      <c r="B26" s="48">
        <v>4004</v>
      </c>
      <c r="C26" s="113" t="s">
        <v>119</v>
      </c>
      <c r="D26" s="58">
        <f>+'CUM TB ENTRY'!D27</f>
        <v>0</v>
      </c>
      <c r="E26" s="58">
        <f>+'CUM TB ENTRY'!E27-'CUM TB ENTRY'!D27</f>
        <v>15</v>
      </c>
      <c r="F26" s="58">
        <f>+'CUM TB ENTRY'!F27-'CUM TB ENTRY'!E27</f>
        <v>15</v>
      </c>
      <c r="G26" s="58">
        <f>+'CUM TB ENTRY'!G27-'CUM TB ENTRY'!F27</f>
        <v>15</v>
      </c>
      <c r="H26" s="58">
        <f>+'CUM TB ENTRY'!H27-'CUM TB ENTRY'!G27</f>
        <v>15</v>
      </c>
      <c r="I26" s="58">
        <f>+'CUM TB ENTRY'!I27-'CUM TB ENTRY'!H27</f>
        <v>15</v>
      </c>
      <c r="J26" s="58">
        <f>+'CUM TB ENTRY'!J27-'CUM TB ENTRY'!I27</f>
        <v>15</v>
      </c>
      <c r="K26" s="59">
        <f>+'CUM TB ENTRY'!K27-'CUM TB ENTRY'!J27</f>
        <v>15</v>
      </c>
      <c r="L26" s="58">
        <f>+'CUM TB ENTRY'!L27-'CUM TB ENTRY'!K27</f>
        <v>15</v>
      </c>
      <c r="M26" s="58"/>
      <c r="N26" s="52"/>
      <c r="O26" s="53"/>
      <c r="P26" s="60">
        <f t="shared" si="9"/>
        <v>120</v>
      </c>
      <c r="Q26" s="60"/>
      <c r="R26" s="55"/>
      <c r="S26" s="42"/>
      <c r="T26" s="168" t="s">
        <v>165</v>
      </c>
      <c r="U26" s="225"/>
      <c r="V26" s="176"/>
      <c r="Z26" s="57">
        <v>40590</v>
      </c>
      <c r="AA26" s="38">
        <f t="shared" ref="AA26" si="12">+P26/Z26</f>
        <v>2.9563932002956393E-3</v>
      </c>
    </row>
    <row r="27" spans="2:27" x14ac:dyDescent="0.3">
      <c r="B27" s="48">
        <v>4010</v>
      </c>
      <c r="C27" s="113" t="s">
        <v>25</v>
      </c>
      <c r="D27" s="58">
        <f>+'CUM TB ENTRY'!D28</f>
        <v>85</v>
      </c>
      <c r="E27" s="58">
        <f>+'CUM TB ENTRY'!E28-'CUM TB ENTRY'!D28</f>
        <v>0</v>
      </c>
      <c r="F27" s="58">
        <f>+'CUM TB ENTRY'!F28-'CUM TB ENTRY'!E28</f>
        <v>0</v>
      </c>
      <c r="G27" s="58">
        <f>+'CUM TB ENTRY'!G28-'CUM TB ENTRY'!F28</f>
        <v>0</v>
      </c>
      <c r="H27" s="58">
        <f>+'CUM TB ENTRY'!H28-'CUM TB ENTRY'!G28</f>
        <v>0</v>
      </c>
      <c r="I27" s="58">
        <f>+'CUM TB ENTRY'!I28-'CUM TB ENTRY'!H28</f>
        <v>0</v>
      </c>
      <c r="J27" s="58">
        <f>+'CUM TB ENTRY'!J28-'CUM TB ENTRY'!I28</f>
        <v>0</v>
      </c>
      <c r="K27" s="59">
        <f>+'CUM TB ENTRY'!K28-'CUM TB ENTRY'!J28</f>
        <v>180</v>
      </c>
      <c r="L27" s="58">
        <f>+'CUM TB ENTRY'!L28-'CUM TB ENTRY'!K28</f>
        <v>0</v>
      </c>
      <c r="M27" s="58"/>
      <c r="N27" s="52"/>
      <c r="O27" s="53"/>
      <c r="P27" s="60">
        <f t="shared" si="9"/>
        <v>265</v>
      </c>
      <c r="Q27" s="60"/>
      <c r="R27" s="55">
        <v>1000</v>
      </c>
      <c r="S27" s="42">
        <f t="shared" si="10"/>
        <v>0.26500000000000001</v>
      </c>
      <c r="T27" s="167" t="s">
        <v>153</v>
      </c>
      <c r="U27" s="225"/>
      <c r="V27" s="176"/>
      <c r="Z27" s="57">
        <v>1000</v>
      </c>
      <c r="AA27" s="38">
        <f t="shared" si="11"/>
        <v>0.26500000000000001</v>
      </c>
    </row>
    <row r="28" spans="2:27" x14ac:dyDescent="0.3">
      <c r="B28" s="48">
        <v>4020</v>
      </c>
      <c r="C28" s="113" t="s">
        <v>26</v>
      </c>
      <c r="D28" s="58">
        <f>+'CUM TB ENTRY'!D29</f>
        <v>0</v>
      </c>
      <c r="E28" s="58">
        <f>+'CUM TB ENTRY'!E29-'CUM TB ENTRY'!D29</f>
        <v>0</v>
      </c>
      <c r="F28" s="58">
        <f>+'CUM TB ENTRY'!F29-'CUM TB ENTRY'!E29</f>
        <v>50</v>
      </c>
      <c r="G28" s="58">
        <f>+'CUM TB ENTRY'!G29-'CUM TB ENTRY'!F29</f>
        <v>0</v>
      </c>
      <c r="H28" s="58">
        <f>+'CUM TB ENTRY'!H29-'CUM TB ENTRY'!G29</f>
        <v>0</v>
      </c>
      <c r="I28" s="58">
        <f>+'CUM TB ENTRY'!I29-'CUM TB ENTRY'!H29</f>
        <v>0</v>
      </c>
      <c r="J28" s="58">
        <f>+'CUM TB ENTRY'!J29-'CUM TB ENTRY'!I29</f>
        <v>0</v>
      </c>
      <c r="K28" s="59">
        <f>+'CUM TB ENTRY'!K29-'CUM TB ENTRY'!J29</f>
        <v>0</v>
      </c>
      <c r="L28" s="58">
        <f>+'CUM TB ENTRY'!L29-'CUM TB ENTRY'!K29</f>
        <v>0</v>
      </c>
      <c r="M28" s="58"/>
      <c r="N28" s="52"/>
      <c r="O28" s="53"/>
      <c r="P28" s="60">
        <f t="shared" si="9"/>
        <v>50</v>
      </c>
      <c r="Q28" s="60"/>
      <c r="R28" s="55">
        <v>500</v>
      </c>
      <c r="S28" s="42">
        <f t="shared" si="10"/>
        <v>0.1</v>
      </c>
      <c r="T28" s="167"/>
      <c r="U28" s="225"/>
      <c r="V28" s="176"/>
      <c r="Z28" s="57">
        <v>100</v>
      </c>
      <c r="AA28" s="38">
        <f t="shared" si="11"/>
        <v>0.5</v>
      </c>
    </row>
    <row r="29" spans="2:27" x14ac:dyDescent="0.3">
      <c r="B29" s="48">
        <v>4030</v>
      </c>
      <c r="C29" s="113" t="s">
        <v>92</v>
      </c>
      <c r="D29" s="58">
        <f>+'CUM TB ENTRY'!D30</f>
        <v>0</v>
      </c>
      <c r="E29" s="58">
        <f>+'CUM TB ENTRY'!E30-'CUM TB ENTRY'!D30</f>
        <v>0</v>
      </c>
      <c r="F29" s="58">
        <f>+'CUM TB ENTRY'!F30-'CUM TB ENTRY'!E30</f>
        <v>0</v>
      </c>
      <c r="G29" s="58">
        <f>+'CUM TB ENTRY'!G30-'CUM TB ENTRY'!F30</f>
        <v>0</v>
      </c>
      <c r="H29" s="190">
        <f>+'CUM TB ENTRY'!H30-'CUM TB ENTRY'!G30</f>
        <v>0</v>
      </c>
      <c r="I29" s="58">
        <f>+'CUM TB ENTRY'!I30-'CUM TB ENTRY'!H30</f>
        <v>0</v>
      </c>
      <c r="J29" s="58">
        <f>+'CUM TB ENTRY'!J30-'CUM TB ENTRY'!I30</f>
        <v>0</v>
      </c>
      <c r="K29" s="59">
        <f>+'CUM TB ENTRY'!K30-'CUM TB ENTRY'!J30</f>
        <v>0</v>
      </c>
      <c r="L29" s="58">
        <f>+'CUM TB ENTRY'!L30-'CUM TB ENTRY'!K30</f>
        <v>0</v>
      </c>
      <c r="M29" s="58"/>
      <c r="N29" s="52"/>
      <c r="O29" s="206"/>
      <c r="P29" s="60">
        <f t="shared" si="9"/>
        <v>0</v>
      </c>
      <c r="Q29" s="60"/>
      <c r="R29" s="55">
        <v>0</v>
      </c>
      <c r="S29" s="42"/>
      <c r="T29" s="170" t="s">
        <v>124</v>
      </c>
      <c r="U29" s="225"/>
      <c r="V29" s="176"/>
      <c r="Z29" s="57"/>
      <c r="AA29" s="38"/>
    </row>
    <row r="30" spans="2:27" x14ac:dyDescent="0.3">
      <c r="B30" s="48">
        <v>4050</v>
      </c>
      <c r="C30" s="113" t="s">
        <v>27</v>
      </c>
      <c r="D30" s="58">
        <f>+'CUM TB ENTRY'!D31</f>
        <v>0</v>
      </c>
      <c r="E30" s="58">
        <f>+'CUM TB ENTRY'!E31-'CUM TB ENTRY'!D31</f>
        <v>0</v>
      </c>
      <c r="F30" s="58">
        <f>+'CUM TB ENTRY'!F31-'CUM TB ENTRY'!E31</f>
        <v>0</v>
      </c>
      <c r="G30" s="58">
        <f>+'CUM TB ENTRY'!G31-'CUM TB ENTRY'!F31</f>
        <v>250</v>
      </c>
      <c r="H30" s="58">
        <f>+'CUM TB ENTRY'!H31-'CUM TB ENTRY'!G31</f>
        <v>0</v>
      </c>
      <c r="I30" s="58">
        <f>+'CUM TB ENTRY'!I31-'CUM TB ENTRY'!H31</f>
        <v>800</v>
      </c>
      <c r="J30" s="58">
        <f>+'CUM TB ENTRY'!J31-'CUM TB ENTRY'!I31</f>
        <v>0</v>
      </c>
      <c r="K30" s="59">
        <f>+'CUM TB ENTRY'!K31-'CUM TB ENTRY'!J31</f>
        <v>250</v>
      </c>
      <c r="L30" s="58">
        <f>+'CUM TB ENTRY'!L31-'CUM TB ENTRY'!K31</f>
        <v>0</v>
      </c>
      <c r="M30" s="58"/>
      <c r="N30" s="52"/>
      <c r="O30" s="53"/>
      <c r="P30" s="60">
        <f t="shared" si="9"/>
        <v>1300</v>
      </c>
      <c r="Q30" s="60"/>
      <c r="R30" s="55">
        <v>1250</v>
      </c>
      <c r="S30" s="42">
        <f t="shared" si="10"/>
        <v>1.04</v>
      </c>
      <c r="T30" s="167" t="s">
        <v>154</v>
      </c>
      <c r="U30" s="225"/>
      <c r="V30" s="176"/>
      <c r="Z30" s="57">
        <v>1110</v>
      </c>
      <c r="AA30" s="38">
        <f t="shared" si="11"/>
        <v>1.1711711711711712</v>
      </c>
    </row>
    <row r="31" spans="2:27" ht="31.8" customHeight="1" x14ac:dyDescent="0.3">
      <c r="B31" s="48">
        <v>4051</v>
      </c>
      <c r="C31" s="113" t="s">
        <v>28</v>
      </c>
      <c r="D31" s="58">
        <f>+'CUM TB ENTRY'!D32</f>
        <v>0</v>
      </c>
      <c r="E31" s="58">
        <f>+'CUM TB ENTRY'!E32-'CUM TB ENTRY'!D32</f>
        <v>217.82</v>
      </c>
      <c r="F31" s="58">
        <f>+'CUM TB ENTRY'!F32-'CUM TB ENTRY'!E32</f>
        <v>261.22000000000003</v>
      </c>
      <c r="G31" s="58">
        <f>+'CUM TB ENTRY'!G32-'CUM TB ENTRY'!F32</f>
        <v>295.74999999999994</v>
      </c>
      <c r="H31" s="58">
        <f>+'CUM TB ENTRY'!H32-'CUM TB ENTRY'!G32</f>
        <v>273.3900000000001</v>
      </c>
      <c r="I31" s="58">
        <f>+'CUM TB ENTRY'!I32-'CUM TB ENTRY'!H32</f>
        <v>0</v>
      </c>
      <c r="J31" s="58">
        <f>+'CUM TB ENTRY'!J32-'CUM TB ENTRY'!I32</f>
        <v>1009.9999999999998</v>
      </c>
      <c r="K31" s="59">
        <f>+'CUM TB ENTRY'!K32-'CUM TB ENTRY'!J32</f>
        <v>221.19000000000005</v>
      </c>
      <c r="L31" s="58">
        <f>+'CUM TB ENTRY'!L32-'CUM TB ENTRY'!K32</f>
        <v>130.5</v>
      </c>
      <c r="M31" s="58"/>
      <c r="N31" s="52"/>
      <c r="O31" s="185"/>
      <c r="P31" s="60">
        <f t="shared" si="9"/>
        <v>2409.87</v>
      </c>
      <c r="Q31" s="60"/>
      <c r="R31" s="55">
        <v>5500</v>
      </c>
      <c r="S31" s="42">
        <f t="shared" si="10"/>
        <v>0.43815818181818178</v>
      </c>
      <c r="T31" s="171" t="s">
        <v>166</v>
      </c>
      <c r="U31" s="229"/>
      <c r="V31" s="176"/>
      <c r="Z31" s="57">
        <v>5000</v>
      </c>
      <c r="AA31" s="38">
        <f t="shared" si="11"/>
        <v>0.48197399999999996</v>
      </c>
    </row>
    <row r="32" spans="2:27" x14ac:dyDescent="0.3">
      <c r="B32" s="48">
        <v>4052</v>
      </c>
      <c r="C32" s="113" t="s">
        <v>29</v>
      </c>
      <c r="D32" s="58">
        <f>+'CUM TB ENTRY'!D33</f>
        <v>0</v>
      </c>
      <c r="E32" s="58">
        <f>+'CUM TB ENTRY'!E33-'CUM TB ENTRY'!D33</f>
        <v>882.42</v>
      </c>
      <c r="F32" s="58">
        <f>+'CUM TB ENTRY'!F33-'CUM TB ENTRY'!E33</f>
        <v>0</v>
      </c>
      <c r="G32" s="58">
        <f>+'CUM TB ENTRY'!G33-'CUM TB ENTRY'!F33</f>
        <v>0</v>
      </c>
      <c r="H32" s="58">
        <f>+'CUM TB ENTRY'!H33-'CUM TB ENTRY'!G33</f>
        <v>0</v>
      </c>
      <c r="I32" s="58">
        <f>+'CUM TB ENTRY'!I33-'CUM TB ENTRY'!H33</f>
        <v>0</v>
      </c>
      <c r="J32" s="58">
        <f>+'CUM TB ENTRY'!J33-'CUM TB ENTRY'!I33</f>
        <v>0</v>
      </c>
      <c r="K32" s="59">
        <f>+'CUM TB ENTRY'!K33-'CUM TB ENTRY'!J33</f>
        <v>0</v>
      </c>
      <c r="L32" s="58">
        <f>+'CUM TB ENTRY'!L33-'CUM TB ENTRY'!K33</f>
        <v>0</v>
      </c>
      <c r="M32" s="58"/>
      <c r="N32" s="52"/>
      <c r="O32" s="53"/>
      <c r="P32" s="60">
        <f t="shared" si="9"/>
        <v>882.42</v>
      </c>
      <c r="Q32" s="60"/>
      <c r="R32" s="55">
        <v>820</v>
      </c>
      <c r="S32" s="42">
        <f t="shared" si="10"/>
        <v>1.0761219512195122</v>
      </c>
      <c r="T32" s="171" t="s">
        <v>133</v>
      </c>
      <c r="U32" s="229"/>
      <c r="V32" s="176"/>
      <c r="Z32" s="57">
        <v>600</v>
      </c>
      <c r="AA32" s="38">
        <f t="shared" si="11"/>
        <v>1.4706999999999999</v>
      </c>
    </row>
    <row r="33" spans="2:27" x14ac:dyDescent="0.3">
      <c r="B33" s="48">
        <v>4053</v>
      </c>
      <c r="C33" s="113" t="s">
        <v>30</v>
      </c>
      <c r="D33" s="58">
        <f>+'CUM TB ENTRY'!D34</f>
        <v>95</v>
      </c>
      <c r="E33" s="58">
        <f>+'CUM TB ENTRY'!E34-'CUM TB ENTRY'!D34</f>
        <v>892.47</v>
      </c>
      <c r="F33" s="58">
        <f>+'CUM TB ENTRY'!F34-'CUM TB ENTRY'!E34</f>
        <v>270</v>
      </c>
      <c r="G33" s="58">
        <f>+'CUM TB ENTRY'!G34-'CUM TB ENTRY'!F34</f>
        <v>0</v>
      </c>
      <c r="H33" s="58">
        <f>+'CUM TB ENTRY'!H34-'CUM TB ENTRY'!G34</f>
        <v>0</v>
      </c>
      <c r="I33" s="58">
        <f>+'CUM TB ENTRY'!I34-'CUM TB ENTRY'!H34</f>
        <v>0</v>
      </c>
      <c r="J33" s="58">
        <f>+'CUM TB ENTRY'!J34-'CUM TB ENTRY'!I34</f>
        <v>42</v>
      </c>
      <c r="K33" s="59">
        <f>+'CUM TB ENTRY'!K34-'CUM TB ENTRY'!J34</f>
        <v>0</v>
      </c>
      <c r="L33" s="58">
        <f>+'CUM TB ENTRY'!L34-'CUM TB ENTRY'!K34</f>
        <v>0</v>
      </c>
      <c r="M33" s="58"/>
      <c r="N33" s="52"/>
      <c r="O33" s="53"/>
      <c r="P33" s="60">
        <f t="shared" si="9"/>
        <v>1299.47</v>
      </c>
      <c r="Q33" s="60"/>
      <c r="R33" s="55">
        <v>1300</v>
      </c>
      <c r="S33" s="42">
        <f t="shared" si="10"/>
        <v>0.99959230769230767</v>
      </c>
      <c r="T33" s="167" t="s">
        <v>147</v>
      </c>
      <c r="U33" s="225"/>
      <c r="V33" s="176"/>
      <c r="Z33" s="57">
        <v>1500</v>
      </c>
      <c r="AA33" s="38">
        <f t="shared" si="11"/>
        <v>0.86631333333333338</v>
      </c>
    </row>
    <row r="34" spans="2:27" x14ac:dyDescent="0.3">
      <c r="B34" s="48">
        <v>4054</v>
      </c>
      <c r="C34" s="113" t="s">
        <v>31</v>
      </c>
      <c r="D34" s="58">
        <f>+'CUM TB ENTRY'!D35</f>
        <v>-670</v>
      </c>
      <c r="E34" s="58">
        <f>+'CUM TB ENTRY'!E35-'CUM TB ENTRY'!D35</f>
        <v>692.5</v>
      </c>
      <c r="F34" s="58">
        <f>+'CUM TB ENTRY'!F35-'CUM TB ENTRY'!E35</f>
        <v>0</v>
      </c>
      <c r="G34" s="58">
        <f>+'CUM TB ENTRY'!G35-'CUM TB ENTRY'!F35</f>
        <v>0</v>
      </c>
      <c r="H34" s="58">
        <f>+'CUM TB ENTRY'!H35-'CUM TB ENTRY'!G35</f>
        <v>15</v>
      </c>
      <c r="I34" s="58">
        <f>+'CUM TB ENTRY'!I35-'CUM TB ENTRY'!H35</f>
        <v>0</v>
      </c>
      <c r="J34" s="58">
        <f>+'CUM TB ENTRY'!J35-'CUM TB ENTRY'!I35</f>
        <v>0</v>
      </c>
      <c r="K34" s="59">
        <f>+'CUM TB ENTRY'!K35-'CUM TB ENTRY'!J35</f>
        <v>0</v>
      </c>
      <c r="L34" s="58">
        <f>+'CUM TB ENTRY'!L35-'CUM TB ENTRY'!K35</f>
        <v>0</v>
      </c>
      <c r="M34" s="58"/>
      <c r="N34" s="52"/>
      <c r="O34" s="53"/>
      <c r="P34" s="60">
        <f t="shared" si="9"/>
        <v>37.5</v>
      </c>
      <c r="Q34" s="186"/>
      <c r="R34" s="55">
        <v>1140</v>
      </c>
      <c r="S34" s="42">
        <f t="shared" si="10"/>
        <v>3.2894736842105261E-2</v>
      </c>
      <c r="T34" s="170"/>
      <c r="U34" s="225"/>
      <c r="V34" s="176"/>
      <c r="Z34" s="57">
        <v>500</v>
      </c>
      <c r="AA34" s="38">
        <f t="shared" si="11"/>
        <v>7.4999999999999997E-2</v>
      </c>
    </row>
    <row r="35" spans="2:27" x14ac:dyDescent="0.3">
      <c r="B35" s="48">
        <v>4055</v>
      </c>
      <c r="C35" s="113" t="s">
        <v>32</v>
      </c>
      <c r="D35" s="58">
        <f>+'CUM TB ENTRY'!D36</f>
        <v>200.16</v>
      </c>
      <c r="E35" s="58">
        <f>+'CUM TB ENTRY'!E36-'CUM TB ENTRY'!D36</f>
        <v>834.36</v>
      </c>
      <c r="F35" s="58">
        <f>+'CUM TB ENTRY'!F36-'CUM TB ENTRY'!E36</f>
        <v>22.380000000000109</v>
      </c>
      <c r="G35" s="58">
        <f>+'CUM TB ENTRY'!G36-'CUM TB ENTRY'!F36</f>
        <v>234.79999999999995</v>
      </c>
      <c r="H35" s="58">
        <f>+'CUM TB ENTRY'!H36-'CUM TB ENTRY'!G36</f>
        <v>834.3599999999999</v>
      </c>
      <c r="I35" s="58">
        <f>+'CUM TB ENTRY'!I36-'CUM TB ENTRY'!H36</f>
        <v>21.860000000000127</v>
      </c>
      <c r="J35" s="58">
        <f>+'CUM TB ENTRY'!J36-'CUM TB ENTRY'!I36</f>
        <v>348.75</v>
      </c>
      <c r="K35" s="59">
        <f>+'CUM TB ENTRY'!K36-'CUM TB ENTRY'!J36</f>
        <v>834.36000000000013</v>
      </c>
      <c r="L35" s="58">
        <f>+'CUM TB ENTRY'!L36-'CUM TB ENTRY'!K36</f>
        <v>21.859999999999673</v>
      </c>
      <c r="M35" s="58"/>
      <c r="N35" s="52"/>
      <c r="O35" s="53"/>
      <c r="P35" s="60">
        <f t="shared" si="9"/>
        <v>3352.89</v>
      </c>
      <c r="Q35" s="60"/>
      <c r="R35" s="55">
        <v>4508</v>
      </c>
      <c r="S35" s="42">
        <f t="shared" si="10"/>
        <v>0.74376441881100264</v>
      </c>
      <c r="T35" s="167" t="s">
        <v>167</v>
      </c>
      <c r="U35" s="225"/>
      <c r="V35" s="176"/>
      <c r="Z35" s="57">
        <v>3000</v>
      </c>
      <c r="AA35" s="38">
        <f t="shared" si="11"/>
        <v>1.1176299999999999</v>
      </c>
    </row>
    <row r="36" spans="2:27" x14ac:dyDescent="0.3">
      <c r="B36" s="48">
        <v>4057</v>
      </c>
      <c r="C36" s="113" t="s">
        <v>33</v>
      </c>
      <c r="D36" s="58">
        <f>+'CUM TB ENTRY'!D37</f>
        <v>3</v>
      </c>
      <c r="E36" s="58">
        <f>+'CUM TB ENTRY'!E37-'CUM TB ENTRY'!D37</f>
        <v>3</v>
      </c>
      <c r="F36" s="58">
        <f>+'CUM TB ENTRY'!F37-'CUM TB ENTRY'!E37</f>
        <v>48.75</v>
      </c>
      <c r="G36" s="58">
        <f>+'CUM TB ENTRY'!G37-'CUM TB ENTRY'!F37</f>
        <v>6</v>
      </c>
      <c r="H36" s="58">
        <f>+'CUM TB ENTRY'!H37-'CUM TB ENTRY'!G37</f>
        <v>0</v>
      </c>
      <c r="I36" s="58">
        <f>+'CUM TB ENTRY'!I37-'CUM TB ENTRY'!H37</f>
        <v>77.550000000000011</v>
      </c>
      <c r="J36" s="58">
        <f>+'CUM TB ENTRY'!J37-'CUM TB ENTRY'!I37</f>
        <v>3</v>
      </c>
      <c r="K36" s="59">
        <f>+'CUM TB ENTRY'!K37-'CUM TB ENTRY'!J37</f>
        <v>3</v>
      </c>
      <c r="L36" s="58">
        <f>+'CUM TB ENTRY'!L37-'CUM TB ENTRY'!K37</f>
        <v>36.75</v>
      </c>
      <c r="M36" s="58"/>
      <c r="N36" s="52"/>
      <c r="O36" s="53"/>
      <c r="P36" s="60">
        <f t="shared" si="9"/>
        <v>181.05</v>
      </c>
      <c r="Q36" s="60"/>
      <c r="R36" s="55">
        <v>221</v>
      </c>
      <c r="S36" s="42">
        <f t="shared" si="10"/>
        <v>0.81923076923076932</v>
      </c>
      <c r="T36" s="167" t="s">
        <v>168</v>
      </c>
      <c r="U36" s="225"/>
      <c r="V36" s="176"/>
      <c r="Z36" s="57">
        <v>0</v>
      </c>
      <c r="AA36" s="38"/>
    </row>
    <row r="37" spans="2:27" x14ac:dyDescent="0.3">
      <c r="B37" s="48">
        <v>4058</v>
      </c>
      <c r="C37" s="113" t="s">
        <v>88</v>
      </c>
      <c r="D37" s="58">
        <f>+'CUM TB ENTRY'!D38</f>
        <v>0</v>
      </c>
      <c r="E37" s="58">
        <f>+'CUM TB ENTRY'!E38-'CUM TB ENTRY'!D38</f>
        <v>0</v>
      </c>
      <c r="F37" s="58">
        <f>+'CUM TB ENTRY'!F38-'CUM TB ENTRY'!E38</f>
        <v>0</v>
      </c>
      <c r="G37" s="58">
        <f>+'CUM TB ENTRY'!G38-'CUM TB ENTRY'!F38</f>
        <v>0</v>
      </c>
      <c r="H37" s="58">
        <f>+'CUM TB ENTRY'!H38-'CUM TB ENTRY'!G38</f>
        <v>0</v>
      </c>
      <c r="I37" s="58">
        <f>+'CUM TB ENTRY'!I38-'CUM TB ENTRY'!H38</f>
        <v>0</v>
      </c>
      <c r="J37" s="58">
        <f>+'CUM TB ENTRY'!J38-'CUM TB ENTRY'!I38</f>
        <v>0</v>
      </c>
      <c r="K37" s="59">
        <f>+'CUM TB ENTRY'!K38-'CUM TB ENTRY'!J38</f>
        <v>608.34</v>
      </c>
      <c r="L37" s="58">
        <f>+'CUM TB ENTRY'!L38-'CUM TB ENTRY'!K38</f>
        <v>180</v>
      </c>
      <c r="M37" s="58"/>
      <c r="N37" s="52"/>
      <c r="O37" s="53"/>
      <c r="P37" s="60">
        <f t="shared" si="9"/>
        <v>788.34</v>
      </c>
      <c r="Q37" s="60"/>
      <c r="R37" s="55">
        <v>30</v>
      </c>
      <c r="S37" s="42">
        <f t="shared" si="10"/>
        <v>26.278000000000002</v>
      </c>
      <c r="T37" s="207" t="s">
        <v>169</v>
      </c>
      <c r="U37" s="227"/>
      <c r="V37" s="176"/>
      <c r="Z37" s="57"/>
      <c r="AA37" s="38"/>
    </row>
    <row r="38" spans="2:27" ht="15" customHeight="1" x14ac:dyDescent="0.3">
      <c r="B38" s="48">
        <v>4059</v>
      </c>
      <c r="C38" s="113" t="s">
        <v>129</v>
      </c>
      <c r="D38" s="58">
        <f>+'CUM TB ENTRY'!D39</f>
        <v>0</v>
      </c>
      <c r="E38" s="58">
        <f>+'CUM TB ENTRY'!E39-'CUM TB ENTRY'!D39</f>
        <v>14102.2</v>
      </c>
      <c r="F38" s="58">
        <f>+'CUM TB ENTRY'!F39-'CUM TB ENTRY'!E39</f>
        <v>5490.9599999999991</v>
      </c>
      <c r="G38" s="58">
        <f>+'CUM TB ENTRY'!G39-'CUM TB ENTRY'!F39</f>
        <v>5423.52</v>
      </c>
      <c r="H38" s="58">
        <f>+'CUM TB ENTRY'!H39-'CUM TB ENTRY'!G39</f>
        <v>2196</v>
      </c>
      <c r="I38" s="58">
        <f>+'CUM TB ENTRY'!I39-'CUM TB ENTRY'!H39</f>
        <v>1650.4000000000015</v>
      </c>
      <c r="J38" s="58">
        <f>+'CUM TB ENTRY'!J39-'CUM TB ENTRY'!I39</f>
        <v>0</v>
      </c>
      <c r="K38" s="59">
        <f>+'CUM TB ENTRY'!K39-'CUM TB ENTRY'!J39</f>
        <v>575</v>
      </c>
      <c r="L38" s="58">
        <f>+'CUM TB ENTRY'!L39-'CUM TB ENTRY'!K39</f>
        <v>250</v>
      </c>
      <c r="M38" s="58"/>
      <c r="N38" s="52"/>
      <c r="O38" s="53"/>
      <c r="P38" s="187">
        <f t="shared" si="9"/>
        <v>29688.080000000002</v>
      </c>
      <c r="Q38" s="187"/>
      <c r="R38" s="55">
        <v>25400</v>
      </c>
      <c r="S38" s="42">
        <f t="shared" ref="S38" si="13">+P38/R38</f>
        <v>1.1688220472440947</v>
      </c>
      <c r="T38" s="168" t="s">
        <v>170</v>
      </c>
      <c r="U38" s="225"/>
      <c r="V38" s="176"/>
      <c r="Z38" s="57"/>
      <c r="AA38" s="38"/>
    </row>
    <row r="39" spans="2:27" x14ac:dyDescent="0.3">
      <c r="B39" s="48">
        <v>4060</v>
      </c>
      <c r="C39" s="113" t="s">
        <v>90</v>
      </c>
      <c r="D39" s="58">
        <f>+'CUM TB ENTRY'!D40</f>
        <v>0</v>
      </c>
      <c r="E39" s="58">
        <f>+'CUM TB ENTRY'!E40-'CUM TB ENTRY'!D40</f>
        <v>40.799999999999997</v>
      </c>
      <c r="F39" s="58">
        <f>+'CUM TB ENTRY'!F40-'CUM TB ENTRY'!E40</f>
        <v>21.650000000000006</v>
      </c>
      <c r="G39" s="58">
        <f>+'CUM TB ENTRY'!G40-'CUM TB ENTRY'!F40</f>
        <v>0</v>
      </c>
      <c r="H39" s="58">
        <f>+'CUM TB ENTRY'!H40-'CUM TB ENTRY'!G40</f>
        <v>59.929999999999993</v>
      </c>
      <c r="I39" s="58">
        <f>+'CUM TB ENTRY'!I40-'CUM TB ENTRY'!H40</f>
        <v>20.27000000000001</v>
      </c>
      <c r="J39" s="58">
        <f>+'CUM TB ENTRY'!J40-'CUM TB ENTRY'!I40</f>
        <v>10.400000000000006</v>
      </c>
      <c r="K39" s="59">
        <f>+'CUM TB ENTRY'!K40-'CUM TB ENTRY'!J40</f>
        <v>124.82999999999998</v>
      </c>
      <c r="L39" s="58">
        <f>+'CUM TB ENTRY'!L40-'CUM TB ENTRY'!K40</f>
        <v>0</v>
      </c>
      <c r="M39" s="58"/>
      <c r="N39" s="52"/>
      <c r="O39" s="53"/>
      <c r="P39" s="60">
        <f t="shared" si="9"/>
        <v>277.88</v>
      </c>
      <c r="Q39" s="60"/>
      <c r="R39" s="55">
        <v>1155</v>
      </c>
      <c r="S39" s="42">
        <f t="shared" si="10"/>
        <v>0.24058874458874457</v>
      </c>
      <c r="T39" s="167" t="s">
        <v>134</v>
      </c>
      <c r="U39" s="225"/>
      <c r="V39" s="176"/>
      <c r="Z39" s="57"/>
      <c r="AA39" s="38"/>
    </row>
    <row r="40" spans="2:27" x14ac:dyDescent="0.3">
      <c r="B40" s="48">
        <v>4061</v>
      </c>
      <c r="C40" s="113" t="s">
        <v>111</v>
      </c>
      <c r="D40" s="58">
        <f>+'CUM TB ENTRY'!D41</f>
        <v>0</v>
      </c>
      <c r="E40" s="58">
        <f>+'CUM TB ENTRY'!E41-'CUM TB ENTRY'!D41</f>
        <v>0</v>
      </c>
      <c r="F40" s="58">
        <f>+'CUM TB ENTRY'!F41-'CUM TB ENTRY'!E41</f>
        <v>0</v>
      </c>
      <c r="G40" s="58">
        <f>+'CUM TB ENTRY'!G41-'CUM TB ENTRY'!F41</f>
        <v>0</v>
      </c>
      <c r="H40" s="58">
        <f>+'CUM TB ENTRY'!H41-'CUM TB ENTRY'!G41</f>
        <v>0</v>
      </c>
      <c r="I40" s="58">
        <f>+'CUM TB ENTRY'!I41-'CUM TB ENTRY'!H41</f>
        <v>0</v>
      </c>
      <c r="J40" s="58">
        <f>+'CUM TB ENTRY'!J41-'CUM TB ENTRY'!I41</f>
        <v>0</v>
      </c>
      <c r="K40" s="59">
        <f>+'CUM TB ENTRY'!K41-'CUM TB ENTRY'!J41</f>
        <v>0</v>
      </c>
      <c r="L40" s="58">
        <f>+'CUM TB ENTRY'!L41-'CUM TB ENTRY'!K41</f>
        <v>0</v>
      </c>
      <c r="M40" s="58"/>
      <c r="N40" s="52"/>
      <c r="O40" s="53"/>
      <c r="P40" s="60">
        <f t="shared" si="9"/>
        <v>0</v>
      </c>
      <c r="Q40" s="60"/>
      <c r="R40" s="55">
        <v>0</v>
      </c>
      <c r="S40" s="42"/>
      <c r="T40" s="167"/>
      <c r="U40" s="225"/>
      <c r="V40" s="176"/>
      <c r="Z40" s="57"/>
      <c r="AA40" s="38"/>
    </row>
    <row r="41" spans="2:27" x14ac:dyDescent="0.3">
      <c r="B41" s="48">
        <v>4062</v>
      </c>
      <c r="C41" s="113" t="s">
        <v>157</v>
      </c>
      <c r="D41" s="242">
        <f>+'CUM TB ENTRY'!D42</f>
        <v>0</v>
      </c>
      <c r="E41" s="242">
        <f>+'CUM TB ENTRY'!E42-'CUM TB ENTRY'!D42</f>
        <v>0</v>
      </c>
      <c r="F41" s="242">
        <f>+'CUM TB ENTRY'!F42-'CUM TB ENTRY'!E42</f>
        <v>0</v>
      </c>
      <c r="G41" s="242">
        <f>+'CUM TB ENTRY'!G42-'CUM TB ENTRY'!F42</f>
        <v>0</v>
      </c>
      <c r="H41" s="242">
        <f>+'CUM TB ENTRY'!H42-'CUM TB ENTRY'!G42</f>
        <v>0</v>
      </c>
      <c r="I41" s="242">
        <f>+'CUM TB ENTRY'!I42-'CUM TB ENTRY'!H42</f>
        <v>0</v>
      </c>
      <c r="J41" s="242">
        <f>+'CUM TB ENTRY'!J42-'CUM TB ENTRY'!I42</f>
        <v>0</v>
      </c>
      <c r="K41" s="242">
        <f>+'CUM TB ENTRY'!K42-'CUM TB ENTRY'!J42</f>
        <v>0</v>
      </c>
      <c r="L41" s="242">
        <f>+'CUM TB ENTRY'!L42-'CUM TB ENTRY'!K42</f>
        <v>2909.17</v>
      </c>
      <c r="M41" s="242"/>
      <c r="N41" s="243"/>
      <c r="O41" s="244"/>
      <c r="P41" s="245">
        <f t="shared" ref="P41" si="14">SUM(D41:O41)</f>
        <v>2909.17</v>
      </c>
      <c r="Q41" s="245"/>
      <c r="R41" s="246">
        <v>0</v>
      </c>
      <c r="S41" s="247"/>
      <c r="T41" s="167" t="s">
        <v>171</v>
      </c>
      <c r="U41" s="225"/>
      <c r="V41" s="176"/>
      <c r="Z41" s="57"/>
      <c r="AA41" s="38"/>
    </row>
    <row r="42" spans="2:27" x14ac:dyDescent="0.3">
      <c r="B42" s="48">
        <v>4400</v>
      </c>
      <c r="C42" s="113" t="s">
        <v>34</v>
      </c>
      <c r="D42" s="58">
        <f>+'CUM TB ENTRY'!D43</f>
        <v>0</v>
      </c>
      <c r="E42" s="58">
        <f>+'CUM TB ENTRY'!E43-'CUM TB ENTRY'!D43</f>
        <v>0</v>
      </c>
      <c r="F42" s="58">
        <f>+'CUM TB ENTRY'!F43-'CUM TB ENTRY'!E43</f>
        <v>0</v>
      </c>
      <c r="G42" s="58">
        <f>+'CUM TB ENTRY'!G43-'CUM TB ENTRY'!F43</f>
        <v>0</v>
      </c>
      <c r="H42" s="58">
        <f>+'CUM TB ENTRY'!H43-'CUM TB ENTRY'!G43</f>
        <v>0</v>
      </c>
      <c r="I42" s="58">
        <f>+'CUM TB ENTRY'!I43-'CUM TB ENTRY'!H43</f>
        <v>0</v>
      </c>
      <c r="J42" s="58">
        <f>+'CUM TB ENTRY'!J43-'CUM TB ENTRY'!I43</f>
        <v>0</v>
      </c>
      <c r="K42" s="59">
        <f>+'CUM TB ENTRY'!K43-'CUM TB ENTRY'!J43</f>
        <v>0</v>
      </c>
      <c r="L42" s="58">
        <f>+'CUM TB ENTRY'!L43-'CUM TB ENTRY'!K43</f>
        <v>0</v>
      </c>
      <c r="M42" s="58"/>
      <c r="N42" s="52"/>
      <c r="O42" s="185"/>
      <c r="P42" s="60">
        <f t="shared" si="9"/>
        <v>0</v>
      </c>
      <c r="Q42" s="60"/>
      <c r="R42" s="55">
        <v>12380</v>
      </c>
      <c r="S42" s="42">
        <f t="shared" si="10"/>
        <v>0</v>
      </c>
      <c r="T42" s="167"/>
      <c r="U42" s="225"/>
      <c r="V42" s="176"/>
      <c r="Z42" s="57"/>
      <c r="AA42" s="38"/>
    </row>
    <row r="43" spans="2:27" ht="28.8" x14ac:dyDescent="0.3">
      <c r="B43" s="48">
        <v>4447</v>
      </c>
      <c r="C43" s="113" t="s">
        <v>151</v>
      </c>
      <c r="D43" s="58">
        <f>+'CUM TB ENTRY'!D44</f>
        <v>0</v>
      </c>
      <c r="E43" s="58">
        <f>+'CUM TB ENTRY'!E44-'CUM TB ENTRY'!D44</f>
        <v>0</v>
      </c>
      <c r="F43" s="58">
        <f>+'CUM TB ENTRY'!F44-'CUM TB ENTRY'!E44</f>
        <v>0</v>
      </c>
      <c r="G43" s="58">
        <f>+'CUM TB ENTRY'!G44-'CUM TB ENTRY'!F44</f>
        <v>0</v>
      </c>
      <c r="H43" s="58">
        <f>+'CUM TB ENTRY'!H44-'CUM TB ENTRY'!G44</f>
        <v>0</v>
      </c>
      <c r="I43" s="58">
        <f>+'CUM TB ENTRY'!I44-'CUM TB ENTRY'!H44</f>
        <v>0</v>
      </c>
      <c r="J43" s="58">
        <f>+'CUM TB ENTRY'!J44-'CUM TB ENTRY'!I44</f>
        <v>0</v>
      </c>
      <c r="K43" s="59">
        <f>+'CUM TB ENTRY'!K44-'CUM TB ENTRY'!J44</f>
        <v>5000</v>
      </c>
      <c r="L43" s="58">
        <f>+'CUM TB ENTRY'!L44-'CUM TB ENTRY'!K44</f>
        <v>0</v>
      </c>
      <c r="M43" s="58"/>
      <c r="N43" s="52"/>
      <c r="O43" s="185"/>
      <c r="P43" s="60"/>
      <c r="Q43" s="186">
        <v>5000</v>
      </c>
      <c r="R43" s="55">
        <v>0</v>
      </c>
      <c r="S43" s="42"/>
      <c r="T43" s="167" t="s">
        <v>158</v>
      </c>
      <c r="U43" s="225"/>
      <c r="V43" s="176"/>
      <c r="Z43" s="57"/>
      <c r="AA43" s="38"/>
    </row>
    <row r="44" spans="2:27" x14ac:dyDescent="0.3">
      <c r="B44" s="48">
        <v>4448</v>
      </c>
      <c r="C44" s="113" t="s">
        <v>105</v>
      </c>
      <c r="D44" s="58">
        <f>+'CUM TB ENTRY'!D45</f>
        <v>0</v>
      </c>
      <c r="E44" s="58">
        <f>+'CUM TB ENTRY'!E45-'CUM TB ENTRY'!D45</f>
        <v>0</v>
      </c>
      <c r="F44" s="58">
        <f>+'CUM TB ENTRY'!F45-'CUM TB ENTRY'!E45</f>
        <v>13</v>
      </c>
      <c r="G44" s="58">
        <f>+'CUM TB ENTRY'!G45-'CUM TB ENTRY'!F45</f>
        <v>0</v>
      </c>
      <c r="H44" s="58">
        <f>+'CUM TB ENTRY'!H45-'CUM TB ENTRY'!G45</f>
        <v>0</v>
      </c>
      <c r="I44" s="58">
        <f>+'CUM TB ENTRY'!I45-'CUM TB ENTRY'!H45</f>
        <v>0</v>
      </c>
      <c r="J44" s="58">
        <f>+'CUM TB ENTRY'!J45-'CUM TB ENTRY'!I45</f>
        <v>0</v>
      </c>
      <c r="K44" s="59">
        <f>+'CUM TB ENTRY'!K45-'CUM TB ENTRY'!J45</f>
        <v>0</v>
      </c>
      <c r="L44" s="58">
        <f>+'CUM TB ENTRY'!L45-'CUM TB ENTRY'!K45</f>
        <v>5291</v>
      </c>
      <c r="M44" s="58"/>
      <c r="N44" s="52"/>
      <c r="O44" s="53"/>
      <c r="P44" s="60">
        <f t="shared" si="9"/>
        <v>5304</v>
      </c>
      <c r="Q44" s="60"/>
      <c r="R44" s="55">
        <v>7500</v>
      </c>
      <c r="S44" s="42">
        <f t="shared" si="10"/>
        <v>0.70720000000000005</v>
      </c>
      <c r="T44" s="167" t="s">
        <v>172</v>
      </c>
      <c r="U44" s="225"/>
      <c r="V44" s="176"/>
      <c r="Z44" s="57"/>
      <c r="AA44" s="38"/>
    </row>
    <row r="45" spans="2:27" x14ac:dyDescent="0.3">
      <c r="B45" s="48">
        <v>4449</v>
      </c>
      <c r="C45" s="113" t="s">
        <v>35</v>
      </c>
      <c r="D45" s="58">
        <f>+'CUM TB ENTRY'!D46</f>
        <v>0</v>
      </c>
      <c r="E45" s="58">
        <f>+'CUM TB ENTRY'!E46-'CUM TB ENTRY'!D46</f>
        <v>0</v>
      </c>
      <c r="F45" s="58">
        <f>+'CUM TB ENTRY'!F46-'CUM TB ENTRY'!E46</f>
        <v>0</v>
      </c>
      <c r="G45" s="58">
        <f>+'CUM TB ENTRY'!G46-'CUM TB ENTRY'!F46</f>
        <v>0</v>
      </c>
      <c r="H45" s="58">
        <f>+'CUM TB ENTRY'!H46-'CUM TB ENTRY'!G46</f>
        <v>0</v>
      </c>
      <c r="I45" s="58">
        <f>+'CUM TB ENTRY'!I46-'CUM TB ENTRY'!H46</f>
        <v>0</v>
      </c>
      <c r="J45" s="58">
        <f>+'CUM TB ENTRY'!J46-'CUM TB ENTRY'!I46</f>
        <v>0</v>
      </c>
      <c r="K45" s="59">
        <f>+'CUM TB ENTRY'!K46-'CUM TB ENTRY'!J46</f>
        <v>0</v>
      </c>
      <c r="L45" s="58">
        <f>+'CUM TB ENTRY'!L46-'CUM TB ENTRY'!K46</f>
        <v>0</v>
      </c>
      <c r="M45" s="58"/>
      <c r="N45" s="52"/>
      <c r="O45" s="53"/>
      <c r="P45" s="60">
        <f t="shared" si="9"/>
        <v>0</v>
      </c>
      <c r="Q45" s="60"/>
      <c r="R45" s="55">
        <v>0</v>
      </c>
      <c r="S45" s="42"/>
      <c r="T45" s="167"/>
      <c r="U45" s="225"/>
      <c r="V45" s="176"/>
      <c r="Z45" s="57"/>
      <c r="AA45" s="38"/>
    </row>
    <row r="46" spans="2:27" x14ac:dyDescent="0.3">
      <c r="B46" s="48">
        <v>4452</v>
      </c>
      <c r="C46" s="113" t="s">
        <v>36</v>
      </c>
      <c r="D46" s="58">
        <f>+'CUM TB ENTRY'!D47</f>
        <v>-500</v>
      </c>
      <c r="E46" s="58">
        <f>+'CUM TB ENTRY'!E47-'CUM TB ENTRY'!D47</f>
        <v>500</v>
      </c>
      <c r="F46" s="58">
        <f>+'CUM TB ENTRY'!F47-'CUM TB ENTRY'!E47</f>
        <v>0</v>
      </c>
      <c r="G46" s="58">
        <f>+'CUM TB ENTRY'!G47-'CUM TB ENTRY'!F47</f>
        <v>0</v>
      </c>
      <c r="H46" s="58">
        <f>+'CUM TB ENTRY'!H47-'CUM TB ENTRY'!G47</f>
        <v>0</v>
      </c>
      <c r="I46" s="58">
        <f>+'CUM TB ENTRY'!I47-'CUM TB ENTRY'!H47</f>
        <v>0</v>
      </c>
      <c r="J46" s="58">
        <f>+'CUM TB ENTRY'!J47-'CUM TB ENTRY'!I47</f>
        <v>0</v>
      </c>
      <c r="K46" s="59">
        <f>+'CUM TB ENTRY'!K47-'CUM TB ENTRY'!J47</f>
        <v>0</v>
      </c>
      <c r="L46" s="58">
        <f>+'CUM TB ENTRY'!L47-'CUM TB ENTRY'!K47</f>
        <v>0</v>
      </c>
      <c r="M46" s="58"/>
      <c r="N46" s="52"/>
      <c r="O46" s="53"/>
      <c r="P46" s="60">
        <f t="shared" si="9"/>
        <v>0</v>
      </c>
      <c r="Q46" s="60"/>
      <c r="R46" s="55">
        <v>300</v>
      </c>
      <c r="S46" s="42">
        <f t="shared" si="10"/>
        <v>0</v>
      </c>
      <c r="T46" s="167" t="s">
        <v>125</v>
      </c>
      <c r="U46" s="225"/>
      <c r="V46" s="176"/>
      <c r="Z46" s="57">
        <v>300</v>
      </c>
      <c r="AA46" s="38">
        <f>+P46/Z46</f>
        <v>0</v>
      </c>
    </row>
    <row r="47" spans="2:27" ht="28.8" x14ac:dyDescent="0.3">
      <c r="B47" s="48">
        <v>4721</v>
      </c>
      <c r="C47" s="113" t="s">
        <v>110</v>
      </c>
      <c r="D47" s="58">
        <f>+'CUM TB ENTRY'!D48</f>
        <v>0</v>
      </c>
      <c r="E47" s="58">
        <f>+'CUM TB ENTRY'!E48-'CUM TB ENTRY'!D48</f>
        <v>0</v>
      </c>
      <c r="F47" s="58">
        <f>+'CUM TB ENTRY'!F48-'CUM TB ENTRY'!E48</f>
        <v>0</v>
      </c>
      <c r="G47" s="190">
        <f>+'CUM TB ENTRY'!G48-'CUM TB ENTRY'!F48</f>
        <v>876.95</v>
      </c>
      <c r="H47" s="190">
        <f>+'CUM TB ENTRY'!H48-'CUM TB ENTRY'!G48</f>
        <v>3740.9000000000005</v>
      </c>
      <c r="I47" s="190">
        <f>+'CUM TB ENTRY'!I48-'CUM TB ENTRY'!H48</f>
        <v>0</v>
      </c>
      <c r="J47" s="190">
        <f>+'CUM TB ENTRY'!J48-'CUM TB ENTRY'!I48</f>
        <v>0</v>
      </c>
      <c r="K47" s="191">
        <f>+'CUM TB ENTRY'!K48-'CUM TB ENTRY'!J48</f>
        <v>325</v>
      </c>
      <c r="L47" s="190">
        <f>+'CUM TB ENTRY'!L48-'CUM TB ENTRY'!K48</f>
        <v>600.04999999999927</v>
      </c>
      <c r="M47" s="190"/>
      <c r="N47" s="52"/>
      <c r="O47" s="206"/>
      <c r="P47" s="187"/>
      <c r="Q47" s="186">
        <f>SUM(E47:P47)</f>
        <v>5542.9</v>
      </c>
      <c r="R47" s="55"/>
      <c r="S47" s="42"/>
      <c r="T47" s="170" t="s">
        <v>173</v>
      </c>
      <c r="U47" s="225"/>
      <c r="V47" s="176"/>
      <c r="Z47" s="57"/>
      <c r="AA47" s="38"/>
    </row>
    <row r="48" spans="2:27" x14ac:dyDescent="0.3">
      <c r="B48" s="48">
        <v>4730</v>
      </c>
      <c r="C48" s="113" t="s">
        <v>101</v>
      </c>
      <c r="D48" s="58">
        <f>+'CUM TB ENTRY'!D49</f>
        <v>0</v>
      </c>
      <c r="E48" s="58">
        <f>+'CUM TB ENTRY'!E49-'CUM TB ENTRY'!D49</f>
        <v>0</v>
      </c>
      <c r="F48" s="58">
        <f>+'CUM TB ENTRY'!F49-'CUM TB ENTRY'!E49</f>
        <v>0</v>
      </c>
      <c r="G48" s="58">
        <f>+'CUM TB ENTRY'!G49-'CUM TB ENTRY'!F49</f>
        <v>0</v>
      </c>
      <c r="H48" s="58">
        <f>+'CUM TB ENTRY'!H49-'CUM TB ENTRY'!G49</f>
        <v>0</v>
      </c>
      <c r="I48" s="58">
        <f>+'CUM TB ENTRY'!I49-'CUM TB ENTRY'!H49</f>
        <v>0</v>
      </c>
      <c r="J48" s="58">
        <f>+'CUM TB ENTRY'!J49-'CUM TB ENTRY'!I49</f>
        <v>0</v>
      </c>
      <c r="K48" s="59">
        <f>+'CUM TB ENTRY'!K49-'CUM TB ENTRY'!J49</f>
        <v>0</v>
      </c>
      <c r="L48" s="58">
        <f>+'CUM TB ENTRY'!L49-'CUM TB ENTRY'!K49</f>
        <v>0</v>
      </c>
      <c r="M48" s="58"/>
      <c r="N48" s="52"/>
      <c r="O48" s="53"/>
      <c r="P48" s="60">
        <f>SUM(D48:O48)</f>
        <v>0</v>
      </c>
      <c r="Q48" s="60"/>
      <c r="R48" s="55">
        <v>0</v>
      </c>
      <c r="S48" s="42"/>
      <c r="T48" s="170" t="s">
        <v>126</v>
      </c>
      <c r="U48" s="225"/>
      <c r="V48" s="176"/>
      <c r="Z48" s="57"/>
      <c r="AA48" s="38"/>
    </row>
    <row r="49" spans="2:27" ht="28.8" x14ac:dyDescent="0.3">
      <c r="B49" s="48">
        <v>4920</v>
      </c>
      <c r="C49" s="1" t="s">
        <v>100</v>
      </c>
      <c r="D49" s="58">
        <f>+'CUM TB ENTRY'!D50</f>
        <v>0</v>
      </c>
      <c r="E49" s="58">
        <f>+'CUM TB ENTRY'!E50-'CUM TB ENTRY'!D50</f>
        <v>0</v>
      </c>
      <c r="F49" s="58">
        <f>+'CUM TB ENTRY'!F50-'CUM TB ENTRY'!E50</f>
        <v>0</v>
      </c>
      <c r="G49" s="58">
        <f>+'CUM TB ENTRY'!G50-'CUM TB ENTRY'!F50</f>
        <v>0</v>
      </c>
      <c r="H49" s="58">
        <f>+'CUM TB ENTRY'!H50-'CUM TB ENTRY'!G50</f>
        <v>0</v>
      </c>
      <c r="I49" s="58">
        <f>+'CUM TB ENTRY'!I50-'CUM TB ENTRY'!H50</f>
        <v>0</v>
      </c>
      <c r="J49" s="52">
        <f>+'CUM TB ENTRY'!J50-'CUM TB ENTRY'!I50</f>
        <v>0</v>
      </c>
      <c r="K49" s="52">
        <f>+'CUM TB ENTRY'!K50-'CUM TB ENTRY'!J50</f>
        <v>0</v>
      </c>
      <c r="L49" s="191">
        <f>+'CUM TB ENTRY'!L50-'CUM TB ENTRY'!K50</f>
        <v>12436.52</v>
      </c>
      <c r="M49" s="52"/>
      <c r="N49" s="52"/>
      <c r="O49" s="53"/>
      <c r="P49" s="187"/>
      <c r="Q49" s="186">
        <f>SUM(E49:P49)</f>
        <v>12436.52</v>
      </c>
      <c r="R49" s="65">
        <v>0</v>
      </c>
      <c r="S49" s="42"/>
      <c r="T49" s="170" t="s">
        <v>175</v>
      </c>
      <c r="U49" s="225"/>
      <c r="V49" s="176"/>
      <c r="Z49" s="57"/>
      <c r="AA49" s="38"/>
    </row>
    <row r="50" spans="2:27" ht="28.8" x14ac:dyDescent="0.3">
      <c r="B50" s="48">
        <v>4930</v>
      </c>
      <c r="C50" s="1" t="s">
        <v>99</v>
      </c>
      <c r="D50" s="58">
        <f>+'CUM TB ENTRY'!D51</f>
        <v>0</v>
      </c>
      <c r="E50" s="190">
        <f>+'CUM TB ENTRY'!E51-'CUM TB ENTRY'!D51</f>
        <v>4750</v>
      </c>
      <c r="F50" s="58">
        <f>+'CUM TB ENTRY'!F51-'CUM TB ENTRY'!E51</f>
        <v>0</v>
      </c>
      <c r="G50" s="58">
        <f>+'CUM TB ENTRY'!G51-'CUM TB ENTRY'!F51</f>
        <v>0</v>
      </c>
      <c r="H50" s="190">
        <f>+'CUM TB ENTRY'!H51-'CUM TB ENTRY'!G51</f>
        <v>0</v>
      </c>
      <c r="I50" s="190">
        <f>+'CUM TB ENTRY'!I51-'CUM TB ENTRY'!H51</f>
        <v>930</v>
      </c>
      <c r="J50" s="191">
        <f>+'CUM TB ENTRY'!J51-'CUM TB ENTRY'!I51</f>
        <v>10625</v>
      </c>
      <c r="K50" s="191">
        <f>+'CUM TB ENTRY'!K51-'CUM TB ENTRY'!J51</f>
        <v>3415</v>
      </c>
      <c r="L50" s="191">
        <f>+'CUM TB ENTRY'!L51-'CUM TB ENTRY'!K51</f>
        <v>12475.98</v>
      </c>
      <c r="M50" s="52"/>
      <c r="N50" s="52"/>
      <c r="O50" s="206"/>
      <c r="P50" s="203">
        <f>SUM(D50:O50)</f>
        <v>32195.98</v>
      </c>
      <c r="Q50" s="187"/>
      <c r="R50" s="65">
        <v>110000</v>
      </c>
      <c r="S50" s="42">
        <f t="shared" si="10"/>
        <v>0.29269072727272727</v>
      </c>
      <c r="T50" s="170" t="s">
        <v>174</v>
      </c>
      <c r="U50" s="225"/>
      <c r="V50" s="176"/>
      <c r="Z50" s="57"/>
      <c r="AA50" s="38"/>
    </row>
    <row r="51" spans="2:27" x14ac:dyDescent="0.3">
      <c r="B51" s="48"/>
      <c r="C51" s="113"/>
      <c r="D51" s="58"/>
      <c r="E51" s="58"/>
      <c r="F51" s="58"/>
      <c r="G51" s="58"/>
      <c r="H51" s="58"/>
      <c r="I51" s="58"/>
      <c r="J51" s="58"/>
      <c r="K51" s="59"/>
      <c r="L51" s="58"/>
      <c r="M51" s="58"/>
      <c r="N51" s="52"/>
      <c r="O51" s="53"/>
      <c r="P51" s="60"/>
      <c r="Q51" s="60"/>
      <c r="R51" s="55"/>
      <c r="S51" s="42"/>
      <c r="T51" s="167"/>
      <c r="U51" s="225"/>
      <c r="V51" s="176"/>
      <c r="Z51" s="57"/>
      <c r="AA51" s="38"/>
    </row>
    <row r="52" spans="2:27" x14ac:dyDescent="0.3">
      <c r="B52" s="88" t="s">
        <v>66</v>
      </c>
      <c r="C52" s="89" t="s">
        <v>23</v>
      </c>
      <c r="D52" s="94">
        <f t="shared" ref="D52:R52" si="15">SUM(D25:D50)</f>
        <v>4755.24</v>
      </c>
      <c r="E52" s="94">
        <f t="shared" ref="E52" si="16">SUM(E25:E51)</f>
        <v>28620.080000000002</v>
      </c>
      <c r="F52" s="94">
        <f t="shared" ref="F52:G52" si="17">SUM(F25:F51)</f>
        <v>11907.64</v>
      </c>
      <c r="G52" s="94">
        <f t="shared" si="17"/>
        <v>12737.240000000002</v>
      </c>
      <c r="H52" s="94">
        <f t="shared" ref="H52:I52" si="18">SUM(H25:H51)</f>
        <v>12637.349999999999</v>
      </c>
      <c r="I52" s="94">
        <f t="shared" si="18"/>
        <v>9304.5700000000033</v>
      </c>
      <c r="J52" s="94">
        <f t="shared" ref="J52" si="19">SUM(J25:J51)</f>
        <v>17616.75</v>
      </c>
      <c r="K52" s="94">
        <f t="shared" ref="K52:L52" si="20">SUM(K25:K51)</f>
        <v>16933.410000000003</v>
      </c>
      <c r="L52" s="94">
        <f t="shared" ref="L52" si="21">SUM(L25:L51)</f>
        <v>39351.22</v>
      </c>
      <c r="M52" s="94"/>
      <c r="N52" s="94"/>
      <c r="O52" s="95"/>
      <c r="P52" s="93">
        <f t="shared" si="15"/>
        <v>130884.08</v>
      </c>
      <c r="Q52" s="214">
        <f t="shared" si="15"/>
        <v>22979.42</v>
      </c>
      <c r="R52" s="93">
        <f t="shared" si="15"/>
        <v>238004</v>
      </c>
      <c r="S52" s="96">
        <f t="shared" si="10"/>
        <v>0.54992386682576766</v>
      </c>
      <c r="T52" s="184"/>
      <c r="U52" s="228">
        <v>0</v>
      </c>
      <c r="V52" s="180"/>
      <c r="Z52" s="93">
        <f>SUM(Z25:Z48)</f>
        <v>94290</v>
      </c>
      <c r="AA52" s="92">
        <f>+P52/Z52</f>
        <v>1.3881013893307881</v>
      </c>
    </row>
    <row r="53" spans="2:27" x14ac:dyDescent="0.3">
      <c r="B53" s="47"/>
      <c r="D53" s="52"/>
      <c r="E53" s="52"/>
      <c r="F53" s="52"/>
      <c r="G53" s="52"/>
      <c r="H53" s="52"/>
      <c r="I53" s="52"/>
      <c r="J53" s="58"/>
      <c r="K53" s="59"/>
      <c r="L53" s="58"/>
      <c r="M53" s="58"/>
      <c r="N53" s="52"/>
      <c r="O53" s="53"/>
      <c r="P53" s="62"/>
      <c r="Q53" s="62"/>
      <c r="R53" s="55"/>
      <c r="S53" s="42"/>
      <c r="T53" s="167"/>
      <c r="U53" s="225"/>
      <c r="V53" s="176"/>
      <c r="Z53" s="57"/>
      <c r="AA53" s="38"/>
    </row>
    <row r="54" spans="2:27" x14ac:dyDescent="0.3">
      <c r="B54" s="46">
        <v>104</v>
      </c>
      <c r="C54" s="8" t="s">
        <v>37</v>
      </c>
      <c r="D54" s="52"/>
      <c r="E54" s="52"/>
      <c r="F54" s="52"/>
      <c r="G54" s="52"/>
      <c r="H54" s="52"/>
      <c r="I54" s="52"/>
      <c r="J54" s="58"/>
      <c r="K54" s="59"/>
      <c r="L54" s="58"/>
      <c r="M54" s="58"/>
      <c r="N54" s="52"/>
      <c r="O54" s="53"/>
      <c r="P54" s="62"/>
      <c r="Q54" s="62"/>
      <c r="R54" s="55"/>
      <c r="S54" s="42"/>
      <c r="T54" s="167"/>
      <c r="U54" s="225"/>
      <c r="V54" s="176"/>
      <c r="Z54" s="57"/>
      <c r="AA54" s="38"/>
    </row>
    <row r="55" spans="2:27" x14ac:dyDescent="0.3">
      <c r="B55" s="47">
        <v>4140</v>
      </c>
      <c r="C55" s="113" t="s">
        <v>37</v>
      </c>
      <c r="D55" s="58">
        <f>+'CUM TB ENTRY'!D56</f>
        <v>0</v>
      </c>
      <c r="E55" s="52">
        <f>+'CUM TB ENTRY'!E56-'CUM TB ENTRY'!D56</f>
        <v>0</v>
      </c>
      <c r="F55" s="52">
        <f>+'CUM TB ENTRY'!F56-'CUM TB ENTRY'!E56</f>
        <v>0</v>
      </c>
      <c r="G55" s="52">
        <f>+'CUM TB ENTRY'!G56-'CUM TB ENTRY'!F56</f>
        <v>0</v>
      </c>
      <c r="H55" s="52">
        <f>+'CUM TB ENTRY'!H56-'CUM TB ENTRY'!G56</f>
        <v>0</v>
      </c>
      <c r="I55" s="52">
        <f>+'CUM TB ENTRY'!I56-'CUM TB ENTRY'!H56</f>
        <v>0</v>
      </c>
      <c r="J55" s="58">
        <f>+'CUM TB ENTRY'!J56-'CUM TB ENTRY'!I56</f>
        <v>0</v>
      </c>
      <c r="K55" s="59">
        <f>+'CUM TB ENTRY'!K56-'CUM TB ENTRY'!J56</f>
        <v>0</v>
      </c>
      <c r="L55" s="58">
        <f>+'CUM TB ENTRY'!L56-'CUM TB ENTRY'!K56</f>
        <v>0</v>
      </c>
      <c r="M55" s="58"/>
      <c r="N55" s="52"/>
      <c r="O55" s="53"/>
      <c r="P55" s="186">
        <f>SUM(D55:O55)</f>
        <v>0</v>
      </c>
      <c r="Q55" s="186"/>
      <c r="R55" s="55">
        <v>0</v>
      </c>
      <c r="S55" s="42"/>
      <c r="T55" s="167"/>
      <c r="U55" s="225"/>
      <c r="V55" s="176"/>
      <c r="Z55" s="57">
        <v>2500</v>
      </c>
      <c r="AA55" s="38">
        <f>+P55/Z55</f>
        <v>0</v>
      </c>
    </row>
    <row r="56" spans="2:27" x14ac:dyDescent="0.3">
      <c r="B56" s="47">
        <v>4142</v>
      </c>
      <c r="C56" s="113" t="s">
        <v>38</v>
      </c>
      <c r="D56" s="58">
        <f>+'CUM TB ENTRY'!D57</f>
        <v>0</v>
      </c>
      <c r="E56" s="191">
        <f>+'CUM TB ENTRY'!E57-'CUM TB ENTRY'!D57</f>
        <v>0</v>
      </c>
      <c r="F56" s="52">
        <f>+'CUM TB ENTRY'!F57-'CUM TB ENTRY'!E57</f>
        <v>0</v>
      </c>
      <c r="G56" s="52">
        <f>+'CUM TB ENTRY'!G57-'CUM TB ENTRY'!F57</f>
        <v>0</v>
      </c>
      <c r="H56" s="52">
        <f>+'CUM TB ENTRY'!H57-'CUM TB ENTRY'!G57</f>
        <v>350</v>
      </c>
      <c r="I56" s="52">
        <f>+'CUM TB ENTRY'!I57-'CUM TB ENTRY'!H57</f>
        <v>0</v>
      </c>
      <c r="J56" s="58">
        <f>+'CUM TB ENTRY'!J57-'CUM TB ENTRY'!I57</f>
        <v>0</v>
      </c>
      <c r="K56" s="59">
        <f>+'CUM TB ENTRY'!K57-'CUM TB ENTRY'!J57</f>
        <v>0</v>
      </c>
      <c r="L56" s="58">
        <f>+'CUM TB ENTRY'!L57-'CUM TB ENTRY'!K57</f>
        <v>0</v>
      </c>
      <c r="M56" s="58"/>
      <c r="N56" s="52"/>
      <c r="O56" s="53"/>
      <c r="P56" s="187">
        <f t="shared" ref="P56" si="22">SUM(D56:O56)</f>
        <v>350</v>
      </c>
      <c r="Q56" s="203"/>
      <c r="R56" s="55">
        <v>1000</v>
      </c>
      <c r="S56" s="42">
        <f t="shared" ref="S56:S61" si="23">+P56/R56</f>
        <v>0.35</v>
      </c>
      <c r="T56" s="168" t="s">
        <v>141</v>
      </c>
      <c r="U56" s="225"/>
      <c r="V56" s="176"/>
      <c r="Z56" s="57">
        <v>1000</v>
      </c>
      <c r="AA56" s="38">
        <f>+P56/Z56</f>
        <v>0.35</v>
      </c>
    </row>
    <row r="57" spans="2:27" x14ac:dyDescent="0.3">
      <c r="B57" s="47">
        <v>4143</v>
      </c>
      <c r="C57" s="113" t="s">
        <v>39</v>
      </c>
      <c r="D57" s="58">
        <f>+'CUM TB ENTRY'!D58</f>
        <v>0.02</v>
      </c>
      <c r="E57" s="52">
        <f>+'CUM TB ENTRY'!E58-'CUM TB ENTRY'!D58</f>
        <v>300.24</v>
      </c>
      <c r="F57" s="52">
        <f>+'CUM TB ENTRY'!F58-'CUM TB ENTRY'!E58</f>
        <v>0.25999999999999091</v>
      </c>
      <c r="G57" s="52">
        <f>+'CUM TB ENTRY'!G58-'CUM TB ENTRY'!F58</f>
        <v>0.52000000000003865</v>
      </c>
      <c r="H57" s="52">
        <f>+'CUM TB ENTRY'!H58-'CUM TB ENTRY'!G58</f>
        <v>0</v>
      </c>
      <c r="I57" s="52">
        <f>+'CUM TB ENTRY'!I58-'CUM TB ENTRY'!H58</f>
        <v>0.37000000000000455</v>
      </c>
      <c r="J57" s="58">
        <f>+'CUM TB ENTRY'!J58-'CUM TB ENTRY'!I58</f>
        <v>0.47999999999996135</v>
      </c>
      <c r="K57" s="59">
        <f>+'CUM TB ENTRY'!K58-'CUM TB ENTRY'!J58</f>
        <v>0.34000000000003183</v>
      </c>
      <c r="L57" s="58">
        <f>+'CUM TB ENTRY'!L58-'CUM TB ENTRY'!K58</f>
        <v>0.33999999999997499</v>
      </c>
      <c r="M57" s="58"/>
      <c r="N57" s="52"/>
      <c r="O57" s="53"/>
      <c r="P57" s="187">
        <f>SUM(D57:O57)</f>
        <v>302.57</v>
      </c>
      <c r="Q57" s="187"/>
      <c r="R57" s="55">
        <v>500</v>
      </c>
      <c r="S57" s="42">
        <f t="shared" si="23"/>
        <v>0.60514000000000001</v>
      </c>
      <c r="T57" s="167"/>
      <c r="U57" s="225"/>
      <c r="V57" s="176"/>
      <c r="Z57" s="57">
        <v>225</v>
      </c>
      <c r="AA57" s="38">
        <f>+P57/Z57</f>
        <v>1.3447555555555555</v>
      </c>
    </row>
    <row r="58" spans="2:27" x14ac:dyDescent="0.3">
      <c r="B58" s="47">
        <v>4144</v>
      </c>
      <c r="C58" s="113" t="s">
        <v>65</v>
      </c>
      <c r="D58" s="58">
        <f>+'CUM TB ENTRY'!D59</f>
        <v>-600.15</v>
      </c>
      <c r="E58" s="52">
        <f>+'CUM TB ENTRY'!E59-'CUM TB ENTRY'!D59</f>
        <v>600.15</v>
      </c>
      <c r="F58" s="52">
        <f>+'CUM TB ENTRY'!F59-'CUM TB ENTRY'!E59</f>
        <v>3.38</v>
      </c>
      <c r="G58" s="52">
        <f>+'CUM TB ENTRY'!G59-'CUM TB ENTRY'!F59</f>
        <v>0</v>
      </c>
      <c r="H58" s="52">
        <f>+'CUM TB ENTRY'!H59-'CUM TB ENTRY'!G59</f>
        <v>0</v>
      </c>
      <c r="I58" s="52">
        <f>+'CUM TB ENTRY'!I59-'CUM TB ENTRY'!H59</f>
        <v>0</v>
      </c>
      <c r="J58" s="58">
        <f>+'CUM TB ENTRY'!J59-'CUM TB ENTRY'!I59</f>
        <v>0</v>
      </c>
      <c r="K58" s="59">
        <f>+'CUM TB ENTRY'!K59-'CUM TB ENTRY'!J59</f>
        <v>0</v>
      </c>
      <c r="L58" s="58">
        <f>+'CUM TB ENTRY'!L59-'CUM TB ENTRY'!K59</f>
        <v>1122.9699999999998</v>
      </c>
      <c r="M58" s="58"/>
      <c r="N58" s="52"/>
      <c r="O58" s="185"/>
      <c r="P58" s="60">
        <f>SUM(D58:O58)</f>
        <v>1126.3499999999999</v>
      </c>
      <c r="Q58" s="60"/>
      <c r="R58" s="55">
        <v>1500</v>
      </c>
      <c r="S58" s="42">
        <f t="shared" si="23"/>
        <v>0.7508999999999999</v>
      </c>
      <c r="T58" s="168" t="s">
        <v>176</v>
      </c>
      <c r="U58" s="225"/>
      <c r="V58" s="176"/>
      <c r="Z58" s="57"/>
      <c r="AA58" s="38"/>
    </row>
    <row r="59" spans="2:27" x14ac:dyDescent="0.3">
      <c r="B59" s="48">
        <v>4145</v>
      </c>
      <c r="C59" s="113" t="s">
        <v>40</v>
      </c>
      <c r="D59" s="58">
        <f>+'CUM TB ENTRY'!D60</f>
        <v>0</v>
      </c>
      <c r="E59" s="52">
        <f>+'CUM TB ENTRY'!E60-'CUM TB ENTRY'!D60</f>
        <v>0</v>
      </c>
      <c r="F59" s="52">
        <f>+'CUM TB ENTRY'!F60-'CUM TB ENTRY'!E60</f>
        <v>0</v>
      </c>
      <c r="G59" s="52">
        <f>+'CUM TB ENTRY'!G60-'CUM TB ENTRY'!F60</f>
        <v>0</v>
      </c>
      <c r="H59" s="52">
        <f>+'CUM TB ENTRY'!H60-'CUM TB ENTRY'!G60</f>
        <v>0</v>
      </c>
      <c r="I59" s="52">
        <f>+'CUM TB ENTRY'!I60-'CUM TB ENTRY'!H60</f>
        <v>0</v>
      </c>
      <c r="J59" s="58">
        <f>+'CUM TB ENTRY'!J60-'CUM TB ENTRY'!I60</f>
        <v>0</v>
      </c>
      <c r="K59" s="59">
        <f>+'CUM TB ENTRY'!K60-'CUM TB ENTRY'!J60</f>
        <v>0</v>
      </c>
      <c r="L59" s="58">
        <f>+'CUM TB ENTRY'!L60-'CUM TB ENTRY'!K60</f>
        <v>0</v>
      </c>
      <c r="M59" s="58"/>
      <c r="N59" s="52"/>
      <c r="O59" s="53"/>
      <c r="P59" s="60">
        <f>SUM(D59:O59)</f>
        <v>0</v>
      </c>
      <c r="Q59" s="60"/>
      <c r="R59" s="55">
        <v>0</v>
      </c>
      <c r="S59" s="42"/>
      <c r="T59" s="167"/>
      <c r="U59" s="225"/>
      <c r="V59" s="176"/>
      <c r="Z59" s="57"/>
      <c r="AA59" s="38"/>
    </row>
    <row r="60" spans="2:27" x14ac:dyDescent="0.3">
      <c r="B60" s="48">
        <v>4146</v>
      </c>
      <c r="C60" s="113" t="s">
        <v>41</v>
      </c>
      <c r="D60" s="58">
        <f>+'CUM TB ENTRY'!D61</f>
        <v>0</v>
      </c>
      <c r="E60" s="52">
        <f>+'CUM TB ENTRY'!E61-'CUM TB ENTRY'!D61</f>
        <v>50</v>
      </c>
      <c r="F60" s="52">
        <f>+'CUM TB ENTRY'!F61-'CUM TB ENTRY'!E61</f>
        <v>0</v>
      </c>
      <c r="G60" s="52">
        <f>+'CUM TB ENTRY'!G61-'CUM TB ENTRY'!F61</f>
        <v>0</v>
      </c>
      <c r="H60" s="52">
        <f>+'CUM TB ENTRY'!H61-'CUM TB ENTRY'!G61</f>
        <v>0</v>
      </c>
      <c r="I60" s="52">
        <f>+'CUM TB ENTRY'!I61-'CUM TB ENTRY'!H61</f>
        <v>0</v>
      </c>
      <c r="J60" s="58">
        <f>+'CUM TB ENTRY'!J61-'CUM TB ENTRY'!I61</f>
        <v>0</v>
      </c>
      <c r="K60" s="59">
        <f>+'CUM TB ENTRY'!K61-'CUM TB ENTRY'!J61</f>
        <v>0</v>
      </c>
      <c r="L60" s="58">
        <f>+'CUM TB ENTRY'!L61-'CUM TB ENTRY'!K61</f>
        <v>0</v>
      </c>
      <c r="M60" s="58"/>
      <c r="N60" s="52"/>
      <c r="O60" s="53"/>
      <c r="P60" s="60">
        <f>SUM(D60:O60)</f>
        <v>50</v>
      </c>
      <c r="Q60" s="60"/>
      <c r="R60" s="55">
        <v>500</v>
      </c>
      <c r="S60" s="42">
        <f t="shared" si="23"/>
        <v>0.1</v>
      </c>
      <c r="T60" s="168" t="s">
        <v>135</v>
      </c>
      <c r="U60" s="225"/>
      <c r="V60" s="176"/>
      <c r="Z60" s="57"/>
      <c r="AA60" s="38"/>
    </row>
    <row r="61" spans="2:27" x14ac:dyDescent="0.3">
      <c r="B61" s="97" t="s">
        <v>66</v>
      </c>
      <c r="C61" s="89" t="s">
        <v>37</v>
      </c>
      <c r="D61" s="90">
        <f t="shared" ref="D61:R61" si="24">SUM(D55:D60)</f>
        <v>-600.13</v>
      </c>
      <c r="E61" s="90">
        <f t="shared" si="24"/>
        <v>950.39</v>
      </c>
      <c r="F61" s="90">
        <f t="shared" ref="F61:G61" si="25">SUM(F55:F60)</f>
        <v>3.6399999999999908</v>
      </c>
      <c r="G61" s="90">
        <f t="shared" si="25"/>
        <v>0.52000000000003865</v>
      </c>
      <c r="H61" s="90">
        <f t="shared" ref="H61:I61" si="26">SUM(H55:H60)</f>
        <v>350</v>
      </c>
      <c r="I61" s="90">
        <f t="shared" si="26"/>
        <v>0.37000000000000455</v>
      </c>
      <c r="J61" s="90">
        <f t="shared" ref="J61" si="27">SUM(J55:J60)</f>
        <v>0.47999999999996135</v>
      </c>
      <c r="K61" s="90">
        <f t="shared" ref="K61:L61" si="28">SUM(K55:K60)</f>
        <v>0.34000000000003183</v>
      </c>
      <c r="L61" s="90">
        <f t="shared" ref="L61" si="29">SUM(L55:L60)</f>
        <v>1123.3099999999997</v>
      </c>
      <c r="M61" s="90"/>
      <c r="N61" s="90"/>
      <c r="O61" s="91"/>
      <c r="P61" s="87">
        <f t="shared" si="24"/>
        <v>1828.9199999999998</v>
      </c>
      <c r="Q61" s="204">
        <f>SUM(Q55:Q60)</f>
        <v>0</v>
      </c>
      <c r="R61" s="87">
        <f t="shared" si="24"/>
        <v>3500</v>
      </c>
      <c r="S61" s="92">
        <f t="shared" si="23"/>
        <v>0.52254857142857136</v>
      </c>
      <c r="T61" s="169"/>
      <c r="U61" s="228">
        <v>0</v>
      </c>
      <c r="V61" s="179"/>
      <c r="Z61" s="87">
        <f>SUM(Z55:Z60)</f>
        <v>3725</v>
      </c>
      <c r="AA61" s="92">
        <f>+P61/Z61</f>
        <v>0.49098523489932883</v>
      </c>
    </row>
    <row r="62" spans="2:27" x14ac:dyDescent="0.3">
      <c r="B62" s="47"/>
      <c r="C62" s="1"/>
      <c r="D62" s="63"/>
      <c r="E62" s="52"/>
      <c r="F62" s="52"/>
      <c r="G62" s="52"/>
      <c r="H62" s="52"/>
      <c r="I62" s="52"/>
      <c r="J62" s="52"/>
      <c r="K62" s="52"/>
      <c r="L62" s="63"/>
      <c r="M62" s="63"/>
      <c r="N62" s="52"/>
      <c r="O62" s="53"/>
      <c r="P62" s="60"/>
      <c r="Q62" s="60"/>
      <c r="R62" s="55"/>
      <c r="S62" s="42"/>
      <c r="T62" s="167"/>
      <c r="U62" s="225"/>
      <c r="V62" s="176"/>
      <c r="Z62" s="57"/>
      <c r="AA62" s="38"/>
    </row>
    <row r="63" spans="2:27" x14ac:dyDescent="0.3">
      <c r="B63" s="46">
        <v>301</v>
      </c>
      <c r="C63" s="8" t="s">
        <v>42</v>
      </c>
      <c r="D63" s="63"/>
      <c r="E63" s="52"/>
      <c r="F63" s="52"/>
      <c r="G63" s="52"/>
      <c r="H63" s="52"/>
      <c r="I63" s="52"/>
      <c r="J63" s="52"/>
      <c r="K63" s="52"/>
      <c r="L63" s="63"/>
      <c r="M63" s="63"/>
      <c r="N63" s="52"/>
      <c r="O63" s="53"/>
      <c r="P63" s="60"/>
      <c r="Q63" s="60"/>
      <c r="R63" s="55"/>
      <c r="S63" s="42"/>
      <c r="T63" s="167"/>
      <c r="U63" s="225"/>
      <c r="V63" s="176"/>
      <c r="Z63" s="57"/>
      <c r="AA63" s="38"/>
    </row>
    <row r="64" spans="2:27" x14ac:dyDescent="0.3">
      <c r="B64" s="48">
        <v>4200</v>
      </c>
      <c r="C64" s="113" t="s">
        <v>43</v>
      </c>
      <c r="D64" s="58">
        <f>+'CUM TB ENTRY'!D66</f>
        <v>0</v>
      </c>
      <c r="E64" s="58">
        <f>+'CUM TB ENTRY'!E66-'CUM TB ENTRY'!D66</f>
        <v>0</v>
      </c>
      <c r="F64" s="58">
        <f>+'CUM TB ENTRY'!F66-'CUM TB ENTRY'!E66</f>
        <v>65</v>
      </c>
      <c r="G64" s="58">
        <f>+'CUM TB ENTRY'!G66-'CUM TB ENTRY'!F66</f>
        <v>0</v>
      </c>
      <c r="H64" s="58">
        <f>+'CUM TB ENTRY'!H66-'CUM TB ENTRY'!G66</f>
        <v>100</v>
      </c>
      <c r="I64" s="58">
        <f>+'CUM TB ENTRY'!I66-'CUM TB ENTRY'!H66</f>
        <v>65</v>
      </c>
      <c r="J64" s="59">
        <f>+'CUM TB ENTRY'!J66-'CUM TB ENTRY'!I66</f>
        <v>65</v>
      </c>
      <c r="K64" s="58">
        <f>+'CUM TB ENTRY'!K66-'CUM TB ENTRY'!J66</f>
        <v>570</v>
      </c>
      <c r="L64" s="63">
        <f>+'CUM TB ENTRY'!L66-'CUM TB ENTRY'!K66</f>
        <v>0</v>
      </c>
      <c r="M64" s="63"/>
      <c r="N64" s="52"/>
      <c r="O64" s="185"/>
      <c r="P64" s="60">
        <f>SUM(D64:O64)</f>
        <v>865</v>
      </c>
      <c r="Q64" s="60"/>
      <c r="R64" s="55">
        <v>2750</v>
      </c>
      <c r="S64" s="42">
        <f t="shared" ref="S64:S76" si="30">+P64/R64</f>
        <v>0.31454545454545457</v>
      </c>
      <c r="T64" s="167" t="s">
        <v>155</v>
      </c>
      <c r="U64" s="225"/>
      <c r="V64" s="176"/>
      <c r="Z64" s="57">
        <v>4000</v>
      </c>
      <c r="AA64" s="40">
        <f>+P64/Z64</f>
        <v>0.21625</v>
      </c>
    </row>
    <row r="65" spans="2:27" x14ac:dyDescent="0.3">
      <c r="B65" s="48">
        <v>4201</v>
      </c>
      <c r="C65" s="113" t="s">
        <v>44</v>
      </c>
      <c r="D65" s="58">
        <f>+'CUM TB ENTRY'!D67</f>
        <v>0</v>
      </c>
      <c r="E65" s="58">
        <f>+'CUM TB ENTRY'!E67-'CUM TB ENTRY'!D67</f>
        <v>0</v>
      </c>
      <c r="F65" s="58">
        <f>+'CUM TB ENTRY'!F67-'CUM TB ENTRY'!E67</f>
        <v>0</v>
      </c>
      <c r="G65" s="58">
        <f>+'CUM TB ENTRY'!G67-'CUM TB ENTRY'!F67</f>
        <v>0</v>
      </c>
      <c r="H65" s="58">
        <f>+'CUM TB ENTRY'!H67-'CUM TB ENTRY'!G67</f>
        <v>0</v>
      </c>
      <c r="I65" s="58">
        <f>+'CUM TB ENTRY'!I67-'CUM TB ENTRY'!H67</f>
        <v>0</v>
      </c>
      <c r="J65" s="59">
        <f>+'CUM TB ENTRY'!J67-'CUM TB ENTRY'!I67</f>
        <v>0</v>
      </c>
      <c r="K65" s="58">
        <f>+'CUM TB ENTRY'!K67-'CUM TB ENTRY'!J67</f>
        <v>0</v>
      </c>
      <c r="L65" s="63">
        <f>+'CUM TB ENTRY'!L67-'CUM TB ENTRY'!K67</f>
        <v>0</v>
      </c>
      <c r="M65" s="63"/>
      <c r="N65" s="52"/>
      <c r="O65" s="53"/>
      <c r="P65" s="60">
        <f>SUM(D65:O65)</f>
        <v>0</v>
      </c>
      <c r="Q65" s="60"/>
      <c r="R65" s="55">
        <v>1000</v>
      </c>
      <c r="S65" s="42">
        <f t="shared" si="30"/>
        <v>0</v>
      </c>
      <c r="T65" s="167"/>
      <c r="U65" s="225"/>
      <c r="V65" s="176"/>
      <c r="Z65" s="57">
        <v>650</v>
      </c>
      <c r="AA65" s="40">
        <f>+P65/Z65</f>
        <v>0</v>
      </c>
    </row>
    <row r="66" spans="2:27" x14ac:dyDescent="0.3">
      <c r="B66" s="48">
        <v>4202</v>
      </c>
      <c r="C66" s="113" t="s">
        <v>45</v>
      </c>
      <c r="D66" s="58">
        <f>+'CUM TB ENTRY'!D68</f>
        <v>0</v>
      </c>
      <c r="E66" s="58">
        <f>+'CUM TB ENTRY'!E68-'CUM TB ENTRY'!D68</f>
        <v>62.5</v>
      </c>
      <c r="F66" s="58">
        <f>+'CUM TB ENTRY'!F68-'CUM TB ENTRY'!E68</f>
        <v>62.5</v>
      </c>
      <c r="G66" s="58">
        <f>+'CUM TB ENTRY'!G68-'CUM TB ENTRY'!F68</f>
        <v>0</v>
      </c>
      <c r="H66" s="58">
        <f>+'CUM TB ENTRY'!H68-'CUM TB ENTRY'!G68</f>
        <v>0</v>
      </c>
      <c r="I66" s="58">
        <f>+'CUM TB ENTRY'!I68-'CUM TB ENTRY'!H68</f>
        <v>62.5</v>
      </c>
      <c r="J66" s="59">
        <f>+'CUM TB ENTRY'!J68-'CUM TB ENTRY'!I68</f>
        <v>0</v>
      </c>
      <c r="K66" s="58">
        <f>+'CUM TB ENTRY'!K68-'CUM TB ENTRY'!J68</f>
        <v>0</v>
      </c>
      <c r="L66" s="63">
        <f>+'CUM TB ENTRY'!L68-'CUM TB ENTRY'!K68</f>
        <v>62.5</v>
      </c>
      <c r="M66" s="63"/>
      <c r="N66" s="52"/>
      <c r="O66" s="53"/>
      <c r="P66" s="60">
        <f>SUM(D66:O66)</f>
        <v>250</v>
      </c>
      <c r="Q66" s="60"/>
      <c r="R66" s="55">
        <v>250</v>
      </c>
      <c r="S66" s="42">
        <f t="shared" si="30"/>
        <v>1</v>
      </c>
      <c r="T66" s="167" t="s">
        <v>136</v>
      </c>
      <c r="U66" s="225"/>
      <c r="V66" s="176"/>
      <c r="Z66" s="57">
        <v>250</v>
      </c>
      <c r="AA66" s="40">
        <f>+P66/Z66</f>
        <v>1</v>
      </c>
    </row>
    <row r="67" spans="2:27" ht="28.2" customHeight="1" x14ac:dyDescent="0.3">
      <c r="B67" s="48">
        <v>4210</v>
      </c>
      <c r="C67" s="113" t="s">
        <v>93</v>
      </c>
      <c r="D67" s="58">
        <f>+'CUM TB ENTRY'!D69</f>
        <v>0</v>
      </c>
      <c r="E67" s="190">
        <f>+'CUM TB ENTRY'!E69-'CUM TB ENTRY'!D69</f>
        <v>0</v>
      </c>
      <c r="F67" s="190">
        <f>+'CUM TB ENTRY'!F69-'CUM TB ENTRY'!E69</f>
        <v>0</v>
      </c>
      <c r="G67" s="58">
        <f>+'CUM TB ENTRY'!G69-'CUM TB ENTRY'!F69</f>
        <v>0</v>
      </c>
      <c r="H67" s="58">
        <f>+'CUM TB ENTRY'!H69-'CUM TB ENTRY'!G69</f>
        <v>0</v>
      </c>
      <c r="I67" s="58">
        <f>+'CUM TB ENTRY'!I69-'CUM TB ENTRY'!H69</f>
        <v>0</v>
      </c>
      <c r="J67" s="191">
        <f>+'CUM TB ENTRY'!J69-'CUM TB ENTRY'!I69</f>
        <v>0</v>
      </c>
      <c r="K67" s="58">
        <f>+'CUM TB ENTRY'!K69-'CUM TB ENTRY'!J69</f>
        <v>0</v>
      </c>
      <c r="L67" s="63">
        <f>+'CUM TB ENTRY'!L69-'CUM TB ENTRY'!K69</f>
        <v>0</v>
      </c>
      <c r="M67" s="63"/>
      <c r="N67" s="52"/>
      <c r="O67" s="206"/>
      <c r="P67" s="187">
        <f t="shared" ref="P67" si="31">SUM(D67:O67)</f>
        <v>0</v>
      </c>
      <c r="Q67" s="203">
        <f>SUM(E67:P67)</f>
        <v>0</v>
      </c>
      <c r="R67" s="55">
        <v>0</v>
      </c>
      <c r="S67" s="42"/>
      <c r="T67" s="170" t="s">
        <v>142</v>
      </c>
      <c r="U67" s="225"/>
      <c r="V67" s="176"/>
      <c r="Z67" s="57"/>
      <c r="AA67" s="40"/>
    </row>
    <row r="68" spans="2:27" x14ac:dyDescent="0.3">
      <c r="B68" s="48">
        <v>4300</v>
      </c>
      <c r="C68" s="113" t="s">
        <v>46</v>
      </c>
      <c r="D68" s="58">
        <f>+'CUM TB ENTRY'!D70</f>
        <v>0</v>
      </c>
      <c r="E68" s="58">
        <f>+'CUM TB ENTRY'!E70-'CUM TB ENTRY'!D70</f>
        <v>0</v>
      </c>
      <c r="F68" s="58">
        <f>+'CUM TB ENTRY'!F70-'CUM TB ENTRY'!E70</f>
        <v>304.88</v>
      </c>
      <c r="G68" s="58">
        <f>+'CUM TB ENTRY'!G70-'CUM TB ENTRY'!F70</f>
        <v>0</v>
      </c>
      <c r="H68" s="58">
        <f>+'CUM TB ENTRY'!H70-'CUM TB ENTRY'!G70</f>
        <v>609.76</v>
      </c>
      <c r="I68" s="58">
        <f>+'CUM TB ENTRY'!I70-'CUM TB ENTRY'!H70</f>
        <v>132.00000000000011</v>
      </c>
      <c r="J68" s="59">
        <f>+'CUM TB ENTRY'!J70-'CUM TB ENTRY'!I70</f>
        <v>609.76</v>
      </c>
      <c r="K68" s="58">
        <f>+'CUM TB ENTRY'!K70-'CUM TB ENTRY'!J70</f>
        <v>304.87999999999988</v>
      </c>
      <c r="L68" s="63">
        <f>+'CUM TB ENTRY'!L70-'CUM TB ENTRY'!K70</f>
        <v>304.87999999999988</v>
      </c>
      <c r="M68" s="63"/>
      <c r="N68" s="52"/>
      <c r="O68" s="185"/>
      <c r="P68" s="60">
        <f>SUM(D68:O68)</f>
        <v>2266.16</v>
      </c>
      <c r="Q68" s="60"/>
      <c r="R68" s="55">
        <v>4000</v>
      </c>
      <c r="S68" s="42">
        <f t="shared" si="30"/>
        <v>0.56653999999999993</v>
      </c>
      <c r="T68" s="168" t="s">
        <v>177</v>
      </c>
      <c r="U68" s="225"/>
      <c r="V68" s="178"/>
      <c r="Z68" s="57">
        <v>3775</v>
      </c>
      <c r="AA68" s="40">
        <f>+P68/Z68</f>
        <v>0.60030728476821194</v>
      </c>
    </row>
    <row r="69" spans="2:27" ht="28.8" customHeight="1" x14ac:dyDescent="0.3">
      <c r="B69" s="48">
        <v>4301</v>
      </c>
      <c r="C69" s="113" t="s">
        <v>47</v>
      </c>
      <c r="D69" s="58">
        <f>+'CUM TB ENTRY'!D71</f>
        <v>-256.82</v>
      </c>
      <c r="E69" s="58">
        <f>+'CUM TB ENTRY'!E71-'CUM TB ENTRY'!D71</f>
        <v>297.64</v>
      </c>
      <c r="F69" s="58">
        <f>+'CUM TB ENTRY'!F71-'CUM TB ENTRY'!E71</f>
        <v>1631.21</v>
      </c>
      <c r="G69" s="58">
        <f>+'CUM TB ENTRY'!G71-'CUM TB ENTRY'!F71</f>
        <v>1493.34</v>
      </c>
      <c r="H69" s="220">
        <f>+'CUM TB ENTRY'!H71-'CUM TB ENTRY'!G71</f>
        <v>123.51000000000022</v>
      </c>
      <c r="I69" s="58">
        <f>+'CUM TB ENTRY'!I71-'CUM TB ENTRY'!H71</f>
        <v>166.69999999999982</v>
      </c>
      <c r="J69" s="59">
        <f>+'CUM TB ENTRY'!J71-'CUM TB ENTRY'!I71</f>
        <v>1622.9899999999998</v>
      </c>
      <c r="K69" s="58">
        <f>+'CUM TB ENTRY'!K71-'CUM TB ENTRY'!J71</f>
        <v>116.36999999999989</v>
      </c>
      <c r="L69" s="63">
        <f>+'CUM TB ENTRY'!L71-'CUM TB ENTRY'!K71</f>
        <v>627.04</v>
      </c>
      <c r="M69" s="63"/>
      <c r="N69" s="52"/>
      <c r="O69" s="53"/>
      <c r="P69" s="60">
        <v>4824</v>
      </c>
      <c r="Q69" s="186">
        <v>998</v>
      </c>
      <c r="R69" s="55">
        <v>12730</v>
      </c>
      <c r="S69" s="42">
        <f t="shared" si="30"/>
        <v>0.37894736842105264</v>
      </c>
      <c r="T69" s="168" t="s">
        <v>178</v>
      </c>
      <c r="U69" s="229"/>
      <c r="V69" s="177"/>
      <c r="Z69" s="57">
        <v>8000</v>
      </c>
      <c r="AA69" s="40">
        <f>+P69/Z69</f>
        <v>0.60299999999999998</v>
      </c>
    </row>
    <row r="70" spans="2:27" x14ac:dyDescent="0.3">
      <c r="B70" s="48">
        <v>4302</v>
      </c>
      <c r="C70" s="113" t="s">
        <v>48</v>
      </c>
      <c r="D70" s="58">
        <f>+'CUM TB ENTRY'!D72</f>
        <v>0</v>
      </c>
      <c r="E70" s="58">
        <f>+'CUM TB ENTRY'!E72-'CUM TB ENTRY'!D72</f>
        <v>0</v>
      </c>
      <c r="F70" s="58">
        <f>+'CUM TB ENTRY'!F72-'CUM TB ENTRY'!E72</f>
        <v>0</v>
      </c>
      <c r="G70" s="58">
        <f>+'CUM TB ENTRY'!G72-'CUM TB ENTRY'!F72</f>
        <v>0</v>
      </c>
      <c r="H70" s="58">
        <f>+'CUM TB ENTRY'!H72-'CUM TB ENTRY'!G72</f>
        <v>0</v>
      </c>
      <c r="I70" s="58">
        <f>+'CUM TB ENTRY'!I72-'CUM TB ENTRY'!H72</f>
        <v>0</v>
      </c>
      <c r="J70" s="59">
        <f>+'CUM TB ENTRY'!J72-'CUM TB ENTRY'!I72</f>
        <v>0</v>
      </c>
      <c r="K70" s="58">
        <f>+'CUM TB ENTRY'!K72-'CUM TB ENTRY'!J72</f>
        <v>0</v>
      </c>
      <c r="L70" s="63">
        <f>+'CUM TB ENTRY'!L72-'CUM TB ENTRY'!K72</f>
        <v>0</v>
      </c>
      <c r="M70" s="63"/>
      <c r="N70" s="52"/>
      <c r="O70" s="185"/>
      <c r="P70" s="60">
        <f>SUM(D70:O70)</f>
        <v>0</v>
      </c>
      <c r="Q70" s="60"/>
      <c r="R70" s="55">
        <v>400</v>
      </c>
      <c r="S70" s="42">
        <f t="shared" si="30"/>
        <v>0</v>
      </c>
      <c r="T70" s="168"/>
      <c r="U70" s="225"/>
      <c r="V70" s="177"/>
      <c r="Z70" s="57">
        <v>560</v>
      </c>
      <c r="AA70" s="40">
        <f>+P70/Z70</f>
        <v>0</v>
      </c>
    </row>
    <row r="71" spans="2:27" x14ac:dyDescent="0.3">
      <c r="B71" s="48">
        <v>4303</v>
      </c>
      <c r="C71" s="113" t="s">
        <v>49</v>
      </c>
      <c r="D71" s="58">
        <f>+'CUM TB ENTRY'!D73</f>
        <v>0</v>
      </c>
      <c r="E71" s="58">
        <f>+'CUM TB ENTRY'!E73-'CUM TB ENTRY'!D73</f>
        <v>157.5</v>
      </c>
      <c r="F71" s="190">
        <f>+'CUM TB ENTRY'!F73-'CUM TB ENTRY'!E73</f>
        <v>0</v>
      </c>
      <c r="G71" s="58">
        <f>+'CUM TB ENTRY'!G73-'CUM TB ENTRY'!F73</f>
        <v>0</v>
      </c>
      <c r="H71" s="220">
        <f>+'CUM TB ENTRY'!H73-'CUM TB ENTRY'!G73</f>
        <v>98</v>
      </c>
      <c r="I71" s="58">
        <f>+'CUM TB ENTRY'!I73-'CUM TB ENTRY'!H73</f>
        <v>0</v>
      </c>
      <c r="J71" s="59">
        <f>+'CUM TB ENTRY'!J73-'CUM TB ENTRY'!I73</f>
        <v>10310.299999999999</v>
      </c>
      <c r="K71" s="58">
        <f>+'CUM TB ENTRY'!K73-'CUM TB ENTRY'!J73</f>
        <v>0</v>
      </c>
      <c r="L71" s="63">
        <f>+'CUM TB ENTRY'!L73-'CUM TB ENTRY'!K73</f>
        <v>98</v>
      </c>
      <c r="M71" s="63"/>
      <c r="N71" s="52"/>
      <c r="O71" s="53"/>
      <c r="P71" s="60">
        <v>5689</v>
      </c>
      <c r="Q71" s="186">
        <v>4975</v>
      </c>
      <c r="R71" s="55">
        <v>7000</v>
      </c>
      <c r="S71" s="42">
        <f t="shared" si="30"/>
        <v>0.81271428571428572</v>
      </c>
      <c r="T71" s="211" t="s">
        <v>179</v>
      </c>
      <c r="U71" s="230"/>
      <c r="V71" s="166"/>
      <c r="Z71" s="57"/>
      <c r="AA71" s="40"/>
    </row>
    <row r="72" spans="2:27" x14ac:dyDescent="0.3">
      <c r="B72" s="48">
        <v>4306</v>
      </c>
      <c r="C72" s="113" t="s">
        <v>50</v>
      </c>
      <c r="D72" s="58">
        <f>+'CUM TB ENTRY'!D74</f>
        <v>0</v>
      </c>
      <c r="E72" s="58">
        <f>+'CUM TB ENTRY'!E74-'CUM TB ENTRY'!D74</f>
        <v>0</v>
      </c>
      <c r="F72" s="58">
        <f>+'CUM TB ENTRY'!F74-'CUM TB ENTRY'!E74</f>
        <v>0</v>
      </c>
      <c r="G72" s="58">
        <f>+'CUM TB ENTRY'!G74-'CUM TB ENTRY'!F74</f>
        <v>0</v>
      </c>
      <c r="H72" s="58">
        <f>+'CUM TB ENTRY'!H74-'CUM TB ENTRY'!G74</f>
        <v>0</v>
      </c>
      <c r="I72" s="58">
        <f>+'CUM TB ENTRY'!I74-'CUM TB ENTRY'!H74</f>
        <v>0</v>
      </c>
      <c r="J72" s="59">
        <f>+'CUM TB ENTRY'!J74-'CUM TB ENTRY'!I74</f>
        <v>0</v>
      </c>
      <c r="K72" s="58">
        <f>+'CUM TB ENTRY'!K74-'CUM TB ENTRY'!J74</f>
        <v>0</v>
      </c>
      <c r="L72" s="63">
        <f>+'CUM TB ENTRY'!L74-'CUM TB ENTRY'!K74</f>
        <v>0</v>
      </c>
      <c r="M72" s="63"/>
      <c r="N72" s="52"/>
      <c r="O72" s="53"/>
      <c r="P72" s="60">
        <f>SUM(D72:O72)</f>
        <v>0</v>
      </c>
      <c r="Q72" s="60"/>
      <c r="R72" s="55"/>
      <c r="S72" s="42">
        <v>0</v>
      </c>
      <c r="T72" s="170" t="s">
        <v>127</v>
      </c>
      <c r="U72" s="225"/>
      <c r="V72" s="176"/>
      <c r="Z72" s="57">
        <v>2500</v>
      </c>
      <c r="AA72" s="40">
        <f>+P72/Z72</f>
        <v>0</v>
      </c>
    </row>
    <row r="73" spans="2:27" x14ac:dyDescent="0.3">
      <c r="B73" s="48">
        <v>4308</v>
      </c>
      <c r="C73" s="113" t="s">
        <v>51</v>
      </c>
      <c r="D73" s="58">
        <f>+'CUM TB ENTRY'!D75</f>
        <v>0</v>
      </c>
      <c r="E73" s="58">
        <f>+'CUM TB ENTRY'!E75-'CUM TB ENTRY'!D75</f>
        <v>0</v>
      </c>
      <c r="F73" s="58">
        <f>+'CUM TB ENTRY'!F75-'CUM TB ENTRY'!E75</f>
        <v>0</v>
      </c>
      <c r="G73" s="58">
        <f>+'CUM TB ENTRY'!G75-'CUM TB ENTRY'!F75</f>
        <v>0</v>
      </c>
      <c r="H73" s="58">
        <f>+'CUM TB ENTRY'!H75-'CUM TB ENTRY'!G75</f>
        <v>0</v>
      </c>
      <c r="I73" s="58">
        <f>+'CUM TB ENTRY'!I75-'CUM TB ENTRY'!H75</f>
        <v>0</v>
      </c>
      <c r="J73" s="59">
        <f>+'CUM TB ENTRY'!J75-'CUM TB ENTRY'!I75</f>
        <v>0</v>
      </c>
      <c r="K73" s="58">
        <f>+'CUM TB ENTRY'!K75-'CUM TB ENTRY'!J75</f>
        <v>0</v>
      </c>
      <c r="L73" s="63">
        <f>+'CUM TB ENTRY'!L75-'CUM TB ENTRY'!K75</f>
        <v>0</v>
      </c>
      <c r="M73" s="63"/>
      <c r="N73" s="52"/>
      <c r="O73" s="53"/>
      <c r="P73" s="60">
        <f>SUM(D73:O73)</f>
        <v>0</v>
      </c>
      <c r="Q73" s="60"/>
      <c r="R73" s="55">
        <v>0</v>
      </c>
      <c r="S73" s="42"/>
      <c r="T73" s="167"/>
      <c r="U73" s="225"/>
      <c r="V73" s="176"/>
      <c r="Z73" s="57">
        <v>6000</v>
      </c>
      <c r="AA73" s="40">
        <f>+P73/Z73</f>
        <v>0</v>
      </c>
    </row>
    <row r="74" spans="2:27" x14ac:dyDescent="0.3">
      <c r="B74" s="48">
        <v>4309</v>
      </c>
      <c r="C74" s="113" t="s">
        <v>108</v>
      </c>
      <c r="D74" s="58">
        <f>+'CUM TB ENTRY'!D76</f>
        <v>0</v>
      </c>
      <c r="E74" s="58">
        <f>+'CUM TB ENTRY'!E76-'CUM TB ENTRY'!D76</f>
        <v>34</v>
      </c>
      <c r="F74" s="58">
        <f>+'CUM TB ENTRY'!F76-'CUM TB ENTRY'!E76</f>
        <v>0</v>
      </c>
      <c r="G74" s="58">
        <f>+'CUM TB ENTRY'!G76-'CUM TB ENTRY'!F76</f>
        <v>0</v>
      </c>
      <c r="H74" s="58">
        <f>+'CUM TB ENTRY'!H76-'CUM TB ENTRY'!G76</f>
        <v>0</v>
      </c>
      <c r="I74" s="58">
        <f>+'CUM TB ENTRY'!I76-'CUM TB ENTRY'!H76</f>
        <v>0</v>
      </c>
      <c r="J74" s="59">
        <f>+'CUM TB ENTRY'!J76-'CUM TB ENTRY'!I76</f>
        <v>0</v>
      </c>
      <c r="K74" s="58">
        <f>+'CUM TB ENTRY'!K76-'CUM TB ENTRY'!J76</f>
        <v>30</v>
      </c>
      <c r="L74" s="63">
        <f>+'CUM TB ENTRY'!L76-'CUM TB ENTRY'!K76</f>
        <v>0</v>
      </c>
      <c r="M74" s="63"/>
      <c r="N74" s="52"/>
      <c r="O74" s="53"/>
      <c r="P74" s="60">
        <f>SUM(D74:O74)</f>
        <v>64</v>
      </c>
      <c r="Q74" s="60"/>
      <c r="R74" s="55">
        <v>500</v>
      </c>
      <c r="S74" s="42">
        <f t="shared" si="30"/>
        <v>0.128</v>
      </c>
      <c r="T74" s="167" t="s">
        <v>156</v>
      </c>
      <c r="U74" s="225"/>
      <c r="V74" s="176"/>
      <c r="Z74" s="57"/>
      <c r="AA74" s="40"/>
    </row>
    <row r="75" spans="2:27" x14ac:dyDescent="0.3">
      <c r="B75" s="48">
        <v>4320</v>
      </c>
      <c r="C75" s="113" t="s">
        <v>52</v>
      </c>
      <c r="D75" s="58">
        <f>+'CUM TB ENTRY'!D77</f>
        <v>0</v>
      </c>
      <c r="E75" s="58">
        <f>+'CUM TB ENTRY'!E77-'CUM TB ENTRY'!D77</f>
        <v>0</v>
      </c>
      <c r="F75" s="58">
        <f>+'CUM TB ENTRY'!F77-'CUM TB ENTRY'!E77</f>
        <v>0</v>
      </c>
      <c r="G75" s="58">
        <f>+'CUM TB ENTRY'!G77-'CUM TB ENTRY'!F77</f>
        <v>0</v>
      </c>
      <c r="H75" s="58">
        <f>+'CUM TB ENTRY'!H77-'CUM TB ENTRY'!G77</f>
        <v>2701</v>
      </c>
      <c r="I75" s="58">
        <f>+'CUM TB ENTRY'!I77-'CUM TB ENTRY'!H77</f>
        <v>0</v>
      </c>
      <c r="J75" s="59">
        <f>+'CUM TB ENTRY'!J77-'CUM TB ENTRY'!I77</f>
        <v>0</v>
      </c>
      <c r="K75" s="58">
        <f>+'CUM TB ENTRY'!K77-'CUM TB ENTRY'!J77</f>
        <v>0</v>
      </c>
      <c r="L75" s="52">
        <f>+'CUM TB ENTRY'!L77-'CUM TB ENTRY'!K77</f>
        <v>0</v>
      </c>
      <c r="M75" s="52"/>
      <c r="N75" s="52"/>
      <c r="O75" s="53"/>
      <c r="P75" s="60">
        <f>SUM(D75:O75)</f>
        <v>2701</v>
      </c>
      <c r="Q75" s="60"/>
      <c r="R75" s="55">
        <v>2701</v>
      </c>
      <c r="S75" s="42">
        <f t="shared" si="30"/>
        <v>1</v>
      </c>
      <c r="T75" s="167"/>
      <c r="U75" s="225"/>
      <c r="V75" s="176"/>
      <c r="Z75" s="57">
        <v>2000</v>
      </c>
      <c r="AA75" s="40">
        <f>+P75/Z75</f>
        <v>1.3505</v>
      </c>
    </row>
    <row r="76" spans="2:27" x14ac:dyDescent="0.3">
      <c r="B76" s="97" t="s">
        <v>66</v>
      </c>
      <c r="C76" s="89" t="s">
        <v>42</v>
      </c>
      <c r="D76" s="90">
        <f t="shared" ref="D76:R76" si="32">SUM(D64:D75)</f>
        <v>-256.82</v>
      </c>
      <c r="E76" s="90">
        <f t="shared" si="32"/>
        <v>551.64</v>
      </c>
      <c r="F76" s="90">
        <f t="shared" ref="F76:G76" si="33">SUM(F64:F75)</f>
        <v>2063.59</v>
      </c>
      <c r="G76" s="90">
        <f t="shared" si="33"/>
        <v>1493.34</v>
      </c>
      <c r="H76" s="90">
        <f t="shared" ref="H76:I76" si="34">SUM(H64:H75)</f>
        <v>3632.2700000000004</v>
      </c>
      <c r="I76" s="90">
        <f t="shared" si="34"/>
        <v>426.19999999999993</v>
      </c>
      <c r="J76" s="90">
        <f t="shared" ref="J76" si="35">SUM(J64:J75)</f>
        <v>12608.05</v>
      </c>
      <c r="K76" s="90">
        <f t="shared" ref="K76:L76" si="36">SUM(K64:K75)</f>
        <v>1021.2499999999998</v>
      </c>
      <c r="L76" s="90">
        <f t="shared" ref="L76" si="37">SUM(L64:L75)</f>
        <v>1092.4199999999998</v>
      </c>
      <c r="M76" s="90"/>
      <c r="N76" s="90"/>
      <c r="O76" s="91"/>
      <c r="P76" s="87">
        <f t="shared" si="32"/>
        <v>16659.16</v>
      </c>
      <c r="Q76" s="216">
        <f t="shared" si="32"/>
        <v>5973</v>
      </c>
      <c r="R76" s="87">
        <f t="shared" si="32"/>
        <v>31331</v>
      </c>
      <c r="S76" s="92">
        <f t="shared" si="30"/>
        <v>0.53171491494047429</v>
      </c>
      <c r="T76" s="169">
        <f t="shared" ref="T76" si="38">SUM(T64:T75)</f>
        <v>0</v>
      </c>
      <c r="U76" s="228">
        <v>0</v>
      </c>
      <c r="V76" s="179"/>
      <c r="Z76" s="87">
        <f>SUM(Z64:Z75)</f>
        <v>27735</v>
      </c>
      <c r="AA76" s="96">
        <f>+P76/Z76</f>
        <v>0.6006547683432486</v>
      </c>
    </row>
    <row r="77" spans="2:27" x14ac:dyDescent="0.3">
      <c r="B77" s="47"/>
      <c r="C77" s="1"/>
      <c r="D77" s="63"/>
      <c r="E77" s="52"/>
      <c r="F77" s="52"/>
      <c r="G77" s="52"/>
      <c r="H77" s="52"/>
      <c r="I77" s="52"/>
      <c r="J77" s="52"/>
      <c r="K77" s="52"/>
      <c r="L77" s="63"/>
      <c r="M77" s="63"/>
      <c r="N77" s="52"/>
      <c r="O77" s="53"/>
      <c r="P77" s="60"/>
      <c r="Q77" s="60"/>
      <c r="R77" s="55"/>
      <c r="S77" s="42"/>
      <c r="T77" s="167"/>
      <c r="U77" s="225"/>
      <c r="V77" s="176"/>
      <c r="Z77" s="57"/>
      <c r="AA77" s="38"/>
    </row>
    <row r="78" spans="2:27" x14ac:dyDescent="0.3">
      <c r="B78" s="46">
        <v>302</v>
      </c>
      <c r="C78" s="8" t="s">
        <v>53</v>
      </c>
      <c r="D78" s="63"/>
      <c r="E78" s="52"/>
      <c r="F78" s="52"/>
      <c r="G78" s="52"/>
      <c r="H78" s="52"/>
      <c r="I78" s="52"/>
      <c r="J78" s="52"/>
      <c r="K78" s="52"/>
      <c r="L78" s="63"/>
      <c r="M78" s="63"/>
      <c r="N78" s="52"/>
      <c r="O78" s="53"/>
      <c r="P78" s="60"/>
      <c r="Q78" s="60"/>
      <c r="R78" s="55"/>
      <c r="S78" s="42"/>
      <c r="T78" s="167"/>
      <c r="U78" s="225"/>
      <c r="V78" s="176"/>
      <c r="Z78" s="57"/>
      <c r="AA78" s="38"/>
    </row>
    <row r="79" spans="2:27" x14ac:dyDescent="0.3">
      <c r="B79" s="47">
        <v>4350</v>
      </c>
      <c r="C79" s="113" t="s">
        <v>53</v>
      </c>
      <c r="D79" s="58">
        <f>+'CUM TB ENTRY'!D82</f>
        <v>0</v>
      </c>
      <c r="E79" s="58">
        <f>+'CUM TB ENTRY'!E82-'CUM TB ENTRY'!D82</f>
        <v>0</v>
      </c>
      <c r="F79" s="58">
        <f>+'CUM TB ENTRY'!F82-'CUM TB ENTRY'!E82</f>
        <v>0</v>
      </c>
      <c r="G79" s="58">
        <f>+'CUM TB ENTRY'!G82-'CUM TB ENTRY'!F82</f>
        <v>0</v>
      </c>
      <c r="H79" s="58">
        <f>+'CUM TB ENTRY'!H82-'CUM TB ENTRY'!G82</f>
        <v>0</v>
      </c>
      <c r="I79" s="58">
        <f>+'CUM TB ENTRY'!I82-'CUM TB ENTRY'!H82</f>
        <v>0</v>
      </c>
      <c r="J79" s="58">
        <f>+'CUM TB ENTRY'!J82-'CUM TB ENTRY'!I82</f>
        <v>0</v>
      </c>
      <c r="K79" s="59">
        <f>+'CUM TB ENTRY'!K82-'CUM TB ENTRY'!J82</f>
        <v>0</v>
      </c>
      <c r="L79" s="58">
        <f>+'CUM TB ENTRY'!L82-'CUM TB ENTRY'!K82</f>
        <v>0</v>
      </c>
      <c r="M79" s="58"/>
      <c r="N79" s="52"/>
      <c r="O79" s="53"/>
      <c r="P79" s="60">
        <f t="shared" ref="P79:P83" si="39">SUM(D79:O79)</f>
        <v>0</v>
      </c>
      <c r="Q79" s="60"/>
      <c r="R79" s="55">
        <v>3000</v>
      </c>
      <c r="S79" s="42"/>
      <c r="T79" s="188"/>
      <c r="U79" s="227"/>
      <c r="V79" s="166"/>
      <c r="Z79" s="57">
        <v>3000</v>
      </c>
      <c r="AA79" s="40">
        <f>+P79/Z79</f>
        <v>0</v>
      </c>
    </row>
    <row r="80" spans="2:27" x14ac:dyDescent="0.3">
      <c r="B80" s="48">
        <v>4351</v>
      </c>
      <c r="C80" s="113" t="s">
        <v>55</v>
      </c>
      <c r="D80" s="58">
        <f>+'CUM TB ENTRY'!D83</f>
        <v>0</v>
      </c>
      <c r="E80" s="58">
        <f>+'CUM TB ENTRY'!E83-'CUM TB ENTRY'!D83</f>
        <v>0</v>
      </c>
      <c r="F80" s="58">
        <f>+'CUM TB ENTRY'!F83-'CUM TB ENTRY'!E83</f>
        <v>0</v>
      </c>
      <c r="G80" s="58">
        <f>+'CUM TB ENTRY'!G83-'CUM TB ENTRY'!F83</f>
        <v>0</v>
      </c>
      <c r="H80" s="58">
        <f>+'CUM TB ENTRY'!H83-'CUM TB ENTRY'!G83</f>
        <v>0</v>
      </c>
      <c r="I80" s="58">
        <f>+'CUM TB ENTRY'!I83-'CUM TB ENTRY'!H83</f>
        <v>0</v>
      </c>
      <c r="J80" s="58">
        <f>+'CUM TB ENTRY'!J83-'CUM TB ENTRY'!I83</f>
        <v>0</v>
      </c>
      <c r="K80" s="59">
        <f>+'CUM TB ENTRY'!K83-'CUM TB ENTRY'!J83</f>
        <v>0</v>
      </c>
      <c r="L80" s="58">
        <f>+'CUM TB ENTRY'!L83-'CUM TB ENTRY'!K83</f>
        <v>0</v>
      </c>
      <c r="M80" s="58"/>
      <c r="N80" s="52"/>
      <c r="O80" s="53"/>
      <c r="P80" s="60">
        <f t="shared" si="39"/>
        <v>0</v>
      </c>
      <c r="Q80" s="60"/>
      <c r="R80" s="55">
        <v>2000</v>
      </c>
      <c r="S80" s="42"/>
      <c r="T80" s="167"/>
      <c r="U80" s="225"/>
      <c r="V80" s="176"/>
      <c r="Z80" s="57"/>
      <c r="AA80" s="40"/>
    </row>
    <row r="81" spans="1:27" ht="28.8" x14ac:dyDescent="0.3">
      <c r="B81" s="48">
        <v>4352</v>
      </c>
      <c r="C81" s="113" t="s">
        <v>56</v>
      </c>
      <c r="D81" s="58">
        <f>+'CUM TB ENTRY'!D84</f>
        <v>6</v>
      </c>
      <c r="E81" s="58">
        <f>+'CUM TB ENTRY'!E84-'CUM TB ENTRY'!D84</f>
        <v>6</v>
      </c>
      <c r="F81" s="58">
        <f>+'CUM TB ENTRY'!F84-'CUM TB ENTRY'!E84</f>
        <v>0</v>
      </c>
      <c r="G81" s="219">
        <f>+'CUM TB ENTRY'!G84-'CUM TB ENTRY'!F84</f>
        <v>3420</v>
      </c>
      <c r="H81" s="58">
        <f>+'CUM TB ENTRY'!H84-'CUM TB ENTRY'!G84</f>
        <v>1700</v>
      </c>
      <c r="I81" s="58">
        <f>+'CUM TB ENTRY'!I84-'CUM TB ENTRY'!H84</f>
        <v>3414.5</v>
      </c>
      <c r="J81" s="58">
        <f>+'CUM TB ENTRY'!J84-'CUM TB ENTRY'!I84</f>
        <v>826.5</v>
      </c>
      <c r="K81" s="59">
        <f>+'CUM TB ENTRY'!K84-'CUM TB ENTRY'!J84</f>
        <v>912</v>
      </c>
      <c r="L81" s="58">
        <f>+'CUM TB ENTRY'!L84-'CUM TB ENTRY'!K84</f>
        <v>700</v>
      </c>
      <c r="M81" s="58"/>
      <c r="N81" s="52"/>
      <c r="O81" s="53"/>
      <c r="P81" s="60">
        <v>6285</v>
      </c>
      <c r="Q81" s="186">
        <v>4700</v>
      </c>
      <c r="R81" s="55">
        <v>6000</v>
      </c>
      <c r="S81" s="42">
        <f t="shared" ref="S81:S82" si="40">+P81/R81</f>
        <v>1.0475000000000001</v>
      </c>
      <c r="T81" s="170" t="s">
        <v>180</v>
      </c>
      <c r="U81" s="225"/>
      <c r="V81" s="176"/>
      <c r="Z81" s="57"/>
      <c r="AA81" s="40"/>
    </row>
    <row r="82" spans="1:27" x14ac:dyDescent="0.3">
      <c r="B82" s="48">
        <v>4353</v>
      </c>
      <c r="C82" s="113" t="s">
        <v>57</v>
      </c>
      <c r="D82" s="58">
        <f>+'CUM TB ENTRY'!D85</f>
        <v>0</v>
      </c>
      <c r="E82" s="58">
        <f>+'CUM TB ENTRY'!E85-'CUM TB ENTRY'!D85</f>
        <v>254.5</v>
      </c>
      <c r="F82" s="58">
        <f>+'CUM TB ENTRY'!F85-'CUM TB ENTRY'!E85</f>
        <v>0</v>
      </c>
      <c r="G82" s="58">
        <f>+'CUM TB ENTRY'!G85-'CUM TB ENTRY'!F85</f>
        <v>0</v>
      </c>
      <c r="H82" s="58">
        <f>+'CUM TB ENTRY'!H85-'CUM TB ENTRY'!G85</f>
        <v>0</v>
      </c>
      <c r="I82" s="58">
        <f>+'CUM TB ENTRY'!I85-'CUM TB ENTRY'!H85</f>
        <v>8.7200000000000273</v>
      </c>
      <c r="J82" s="58">
        <f>+'CUM TB ENTRY'!J85-'CUM TB ENTRY'!I85</f>
        <v>466.48</v>
      </c>
      <c r="K82" s="59">
        <f>+'CUM TB ENTRY'!K85-'CUM TB ENTRY'!J85</f>
        <v>0</v>
      </c>
      <c r="L82" s="58">
        <f>+'CUM TB ENTRY'!L85-'CUM TB ENTRY'!K85</f>
        <v>0</v>
      </c>
      <c r="M82" s="58"/>
      <c r="N82" s="52"/>
      <c r="O82" s="53"/>
      <c r="P82" s="60">
        <f t="shared" si="39"/>
        <v>729.7</v>
      </c>
      <c r="Q82" s="60"/>
      <c r="R82" s="55">
        <v>2000</v>
      </c>
      <c r="S82" s="42">
        <f t="shared" si="40"/>
        <v>0.36485000000000001</v>
      </c>
      <c r="T82" s="167" t="s">
        <v>148</v>
      </c>
      <c r="U82" s="225"/>
      <c r="V82" s="176"/>
      <c r="Z82" s="57">
        <v>7775</v>
      </c>
      <c r="AA82" s="40">
        <f>+P82/Z82</f>
        <v>9.3852090032154348E-2</v>
      </c>
    </row>
    <row r="83" spans="1:27" x14ac:dyDescent="0.3">
      <c r="B83" s="48">
        <v>4354</v>
      </c>
      <c r="C83" s="113" t="s">
        <v>109</v>
      </c>
      <c r="D83" s="58">
        <f>+'CUM TB ENTRY'!D86</f>
        <v>0</v>
      </c>
      <c r="E83" s="58">
        <f>+'CUM TB ENTRY'!E86-'CUM TB ENTRY'!D86</f>
        <v>0</v>
      </c>
      <c r="F83" s="58">
        <f>+'CUM TB ENTRY'!F86-'CUM TB ENTRY'!E86</f>
        <v>0</v>
      </c>
      <c r="G83" s="58">
        <f>+'CUM TB ENTRY'!G86-'CUM TB ENTRY'!F86</f>
        <v>0</v>
      </c>
      <c r="H83" s="190">
        <f>+'CUM TB ENTRY'!H86-'CUM TB ENTRY'!G86</f>
        <v>0</v>
      </c>
      <c r="I83" s="58">
        <f>+'CUM TB ENTRY'!I86-'CUM TB ENTRY'!H86</f>
        <v>0</v>
      </c>
      <c r="J83" s="58">
        <f>+'CUM TB ENTRY'!J86-'CUM TB ENTRY'!I86</f>
        <v>0</v>
      </c>
      <c r="K83" s="59">
        <f>+'CUM TB ENTRY'!K86-'CUM TB ENTRY'!J86</f>
        <v>0</v>
      </c>
      <c r="L83" s="58">
        <f>+'CUM TB ENTRY'!L86-'CUM TB ENTRY'!K86</f>
        <v>57</v>
      </c>
      <c r="M83" s="58"/>
      <c r="N83" s="52"/>
      <c r="O83" s="53"/>
      <c r="P83" s="187">
        <f t="shared" si="39"/>
        <v>57</v>
      </c>
      <c r="Q83" s="186"/>
      <c r="R83" s="55"/>
      <c r="S83" s="42"/>
      <c r="T83" s="167" t="s">
        <v>181</v>
      </c>
      <c r="U83" s="225"/>
      <c r="V83" s="176"/>
      <c r="Z83" s="57"/>
      <c r="AA83" s="40"/>
    </row>
    <row r="84" spans="1:27" x14ac:dyDescent="0.3">
      <c r="B84" s="48">
        <v>4375</v>
      </c>
      <c r="C84" s="113" t="s">
        <v>58</v>
      </c>
      <c r="D84" s="58">
        <f>+'CUM TB ENTRY'!D87</f>
        <v>0</v>
      </c>
      <c r="E84" s="58">
        <f>+'CUM TB ENTRY'!E87-'CUM TB ENTRY'!D87</f>
        <v>0</v>
      </c>
      <c r="F84" s="58">
        <f>+'CUM TB ENTRY'!F87-'CUM TB ENTRY'!E87</f>
        <v>0</v>
      </c>
      <c r="G84" s="58">
        <f>+'CUM TB ENTRY'!G87-'CUM TB ENTRY'!F87</f>
        <v>0</v>
      </c>
      <c r="H84" s="219">
        <f>+'CUM TB ENTRY'!H87-'CUM TB ENTRY'!G87</f>
        <v>1300</v>
      </c>
      <c r="I84" s="58">
        <f>+'CUM TB ENTRY'!I87-'CUM TB ENTRY'!H87</f>
        <v>0</v>
      </c>
      <c r="J84" s="194">
        <f>+'CUM TB ENTRY'!J87-'CUM TB ENTRY'!I87</f>
        <v>0</v>
      </c>
      <c r="K84" s="59">
        <f>+'CUM TB ENTRY'!K87-'CUM TB ENTRY'!J87</f>
        <v>0</v>
      </c>
      <c r="L84" s="58">
        <f>+'CUM TB ENTRY'!L87-'CUM TB ENTRY'!K87</f>
        <v>10</v>
      </c>
      <c r="M84" s="58"/>
      <c r="N84" s="52"/>
      <c r="O84" s="53"/>
      <c r="P84" s="187">
        <v>10</v>
      </c>
      <c r="Q84" s="186">
        <v>1300</v>
      </c>
      <c r="R84" s="55">
        <v>1000</v>
      </c>
      <c r="S84" s="42"/>
      <c r="T84" s="168" t="s">
        <v>182</v>
      </c>
      <c r="U84" s="225"/>
      <c r="V84" s="176"/>
      <c r="Z84" s="57"/>
      <c r="AA84" s="40"/>
    </row>
    <row r="85" spans="1:27" ht="28.8" x14ac:dyDescent="0.3">
      <c r="B85" s="100" t="s">
        <v>66</v>
      </c>
      <c r="C85" s="119" t="s">
        <v>53</v>
      </c>
      <c r="D85" s="101">
        <f t="shared" ref="D85:R85" si="41">SUM(D79:D84)</f>
        <v>6</v>
      </c>
      <c r="E85" s="101">
        <f t="shared" si="41"/>
        <v>260.5</v>
      </c>
      <c r="F85" s="101">
        <f t="shared" ref="F85:G85" si="42">SUM(F79:F84)</f>
        <v>0</v>
      </c>
      <c r="G85" s="101">
        <f t="shared" si="42"/>
        <v>3420</v>
      </c>
      <c r="H85" s="101">
        <f t="shared" ref="H85:I85" si="43">SUM(H79:H84)</f>
        <v>3000</v>
      </c>
      <c r="I85" s="101">
        <f t="shared" si="43"/>
        <v>3423.2200000000003</v>
      </c>
      <c r="J85" s="101">
        <f t="shared" ref="J85" si="44">SUM(J79:J84)</f>
        <v>1292.98</v>
      </c>
      <c r="K85" s="101">
        <f t="shared" ref="K85:L85" si="45">SUM(K79:K84)</f>
        <v>912</v>
      </c>
      <c r="L85" s="101">
        <f t="shared" ref="L85" si="46">SUM(L79:L84)</f>
        <v>767</v>
      </c>
      <c r="M85" s="101"/>
      <c r="N85" s="101"/>
      <c r="O85" s="102"/>
      <c r="P85" s="103">
        <f t="shared" si="41"/>
        <v>7081.7</v>
      </c>
      <c r="Q85" s="215">
        <f t="shared" si="41"/>
        <v>6000</v>
      </c>
      <c r="R85" s="103">
        <f t="shared" si="41"/>
        <v>14000</v>
      </c>
      <c r="S85" s="104">
        <f t="shared" ref="S85" si="47">+P85/R85</f>
        <v>0.50583571428571428</v>
      </c>
      <c r="T85" s="172">
        <f>SUM(T80:T84)</f>
        <v>0</v>
      </c>
      <c r="U85" s="231">
        <v>0</v>
      </c>
      <c r="V85" s="181"/>
      <c r="Z85" s="98">
        <f>SUM(Z79:Z84)</f>
        <v>10775</v>
      </c>
      <c r="AA85" s="96">
        <f>+P85/Z85</f>
        <v>0.6572343387470998</v>
      </c>
    </row>
    <row r="86" spans="1:27" x14ac:dyDescent="0.3">
      <c r="B86" s="47"/>
      <c r="C86" s="1"/>
      <c r="D86" s="63"/>
      <c r="E86" s="52"/>
      <c r="F86" s="52"/>
      <c r="G86" s="52"/>
      <c r="H86" s="52"/>
      <c r="I86" s="52"/>
      <c r="J86" s="52"/>
      <c r="K86" s="52"/>
      <c r="L86" s="63"/>
      <c r="M86" s="63"/>
      <c r="N86" s="52"/>
      <c r="O86" s="53"/>
      <c r="P86" s="60"/>
      <c r="Q86" s="60"/>
      <c r="R86" s="55"/>
      <c r="S86" s="42"/>
      <c r="T86" s="167"/>
      <c r="U86" s="225"/>
      <c r="V86" s="176"/>
      <c r="Z86" s="57"/>
      <c r="AA86" s="38"/>
    </row>
    <row r="87" spans="1:27" x14ac:dyDescent="0.3">
      <c r="B87" s="46">
        <v>805</v>
      </c>
      <c r="C87" s="8" t="s">
        <v>59</v>
      </c>
      <c r="D87" s="63"/>
      <c r="E87" s="52"/>
      <c r="F87" s="52"/>
      <c r="G87" s="52"/>
      <c r="H87" s="191"/>
      <c r="I87" s="52"/>
      <c r="J87" s="52"/>
      <c r="K87" s="52"/>
      <c r="L87" s="63"/>
      <c r="M87" s="63"/>
      <c r="N87" s="52"/>
      <c r="O87" s="53"/>
      <c r="P87" s="60"/>
      <c r="Q87" s="60"/>
      <c r="R87" s="55"/>
      <c r="S87" s="42"/>
      <c r="T87" s="167"/>
      <c r="U87" s="225"/>
      <c r="V87" s="176"/>
      <c r="Z87" s="57"/>
      <c r="AA87" s="38"/>
    </row>
    <row r="88" spans="1:27" x14ac:dyDescent="0.3">
      <c r="B88" s="48">
        <v>4800</v>
      </c>
      <c r="C88" s="1" t="s">
        <v>59</v>
      </c>
      <c r="D88" s="58">
        <f>+'CUM TB ENTRY'!D92</f>
        <v>0</v>
      </c>
      <c r="E88" s="52">
        <f>+'CUM TB ENTRY'!E92-'CUM TB ENTRY'!D92</f>
        <v>0</v>
      </c>
      <c r="F88" s="52">
        <f>+'CUM TB ENTRY'!F92-'CUM TB ENTRY'!E92</f>
        <v>0</v>
      </c>
      <c r="G88" s="52">
        <f>+'CUM TB ENTRY'!G92-'CUM TB ENTRY'!F92</f>
        <v>0</v>
      </c>
      <c r="H88" s="191">
        <f>+'CUM TB ENTRY'!H92-'CUM TB ENTRY'!G92</f>
        <v>0</v>
      </c>
      <c r="I88" s="52">
        <f>+'CUM TB ENTRY'!I92-'CUM TB ENTRY'!H92</f>
        <v>0</v>
      </c>
      <c r="J88" s="52">
        <f>+'CUM TB ENTRY'!J92-'CUM TB ENTRY'!I92</f>
        <v>0</v>
      </c>
      <c r="K88" s="52">
        <f>+'CUM TB ENTRY'!K92-'CUM TB ENTRY'!J92</f>
        <v>0</v>
      </c>
      <c r="L88" s="63">
        <f>+'CUM TB ENTRY'!L92-'CUM TB ENTRY'!K92</f>
        <v>0</v>
      </c>
      <c r="M88" s="63"/>
      <c r="N88" s="52"/>
      <c r="O88" s="185"/>
      <c r="P88" s="187">
        <f>SUM(D88:O88)</f>
        <v>0</v>
      </c>
      <c r="Q88" s="187"/>
      <c r="R88" s="55">
        <v>0</v>
      </c>
      <c r="S88" s="42"/>
      <c r="T88" s="170" t="s">
        <v>128</v>
      </c>
      <c r="U88" s="225"/>
      <c r="V88" s="176"/>
      <c r="Z88" s="57">
        <v>58500</v>
      </c>
      <c r="AA88" s="38">
        <f>+P88/Z88</f>
        <v>0</v>
      </c>
    </row>
    <row r="89" spans="1:27" x14ac:dyDescent="0.3">
      <c r="B89" s="48">
        <v>4802</v>
      </c>
      <c r="C89" s="1" t="s">
        <v>89</v>
      </c>
      <c r="D89" s="58">
        <f>+'CUM TB ENTRY'!D93</f>
        <v>0</v>
      </c>
      <c r="E89" s="52">
        <f>+'CUM TB ENTRY'!E93-'CUM TB ENTRY'!D93</f>
        <v>0</v>
      </c>
      <c r="F89" s="52">
        <f>+'CUM TB ENTRY'!F93-'CUM TB ENTRY'!E93</f>
        <v>0</v>
      </c>
      <c r="G89" s="52">
        <f>+'CUM TB ENTRY'!G93-'CUM TB ENTRY'!F93</f>
        <v>0</v>
      </c>
      <c r="H89" s="52">
        <f>+'CUM TB ENTRY'!H93-'CUM TB ENTRY'!G93</f>
        <v>0</v>
      </c>
      <c r="I89" s="52">
        <f>+'CUM TB ENTRY'!I93-'CUM TB ENTRY'!H93</f>
        <v>0</v>
      </c>
      <c r="J89" s="52">
        <f>+'CUM TB ENTRY'!J93-'CUM TB ENTRY'!I93</f>
        <v>0</v>
      </c>
      <c r="K89" s="52">
        <f>+'CUM TB ENTRY'!K93-'CUM TB ENTRY'!J93</f>
        <v>0</v>
      </c>
      <c r="L89" s="63">
        <f>+'CUM TB ENTRY'!L93-'CUM TB ENTRY'!K93</f>
        <v>0</v>
      </c>
      <c r="M89" s="63"/>
      <c r="N89" s="52"/>
      <c r="O89" s="53"/>
      <c r="P89" s="60">
        <f>SUM(D89:O89)</f>
        <v>0</v>
      </c>
      <c r="Q89" s="60"/>
      <c r="R89" s="55">
        <v>0</v>
      </c>
      <c r="S89" s="42"/>
      <c r="T89" s="167"/>
      <c r="U89" s="225"/>
      <c r="V89" s="176"/>
      <c r="Z89" s="57"/>
      <c r="AA89" s="38"/>
    </row>
    <row r="90" spans="1:27" x14ac:dyDescent="0.3">
      <c r="B90" s="48">
        <v>4803</v>
      </c>
      <c r="C90" s="1" t="s">
        <v>85</v>
      </c>
      <c r="D90" s="58">
        <f>+'CUM TB ENTRY'!D94</f>
        <v>0</v>
      </c>
      <c r="E90" s="52">
        <f>+'CUM TB ENTRY'!E94-'CUM TB ENTRY'!D94</f>
        <v>0</v>
      </c>
      <c r="F90" s="52">
        <f>+'CUM TB ENTRY'!F94-'CUM TB ENTRY'!E94</f>
        <v>0</v>
      </c>
      <c r="G90" s="52">
        <f>+'CUM TB ENTRY'!G94-'CUM TB ENTRY'!F94</f>
        <v>0</v>
      </c>
      <c r="H90" s="52">
        <f>+'CUM TB ENTRY'!H94-'CUM TB ENTRY'!G94</f>
        <v>0</v>
      </c>
      <c r="I90" s="52">
        <f>+'CUM TB ENTRY'!I94-'CUM TB ENTRY'!H94</f>
        <v>0</v>
      </c>
      <c r="J90" s="52">
        <f>+'CUM TB ENTRY'!J94-'CUM TB ENTRY'!I94</f>
        <v>0</v>
      </c>
      <c r="K90" s="52">
        <f>+'CUM TB ENTRY'!K94-'CUM TB ENTRY'!J94</f>
        <v>0</v>
      </c>
      <c r="L90" s="63">
        <f>+'CUM TB ENTRY'!L94-'CUM TB ENTRY'!K94</f>
        <v>0</v>
      </c>
      <c r="M90" s="63"/>
      <c r="N90" s="52"/>
      <c r="O90" s="53"/>
      <c r="P90" s="60">
        <f>SUM(D90:O90)</f>
        <v>0</v>
      </c>
      <c r="Q90" s="60"/>
      <c r="R90" s="55">
        <v>0</v>
      </c>
      <c r="S90" s="42"/>
      <c r="T90" s="168"/>
      <c r="U90" s="225"/>
      <c r="V90" s="176"/>
      <c r="Z90" s="57"/>
      <c r="AA90" s="38"/>
    </row>
    <row r="91" spans="1:27" x14ac:dyDescent="0.3">
      <c r="B91" s="48">
        <v>4806</v>
      </c>
      <c r="C91" s="1" t="s">
        <v>91</v>
      </c>
      <c r="D91" s="58">
        <f>+'CUM TB ENTRY'!D95</f>
        <v>0</v>
      </c>
      <c r="E91" s="52">
        <f>+'CUM TB ENTRY'!E95-'CUM TB ENTRY'!D95</f>
        <v>0</v>
      </c>
      <c r="F91" s="52">
        <f>+'CUM TB ENTRY'!F95-'CUM TB ENTRY'!E95</f>
        <v>0</v>
      </c>
      <c r="G91" s="52">
        <f>+'CUM TB ENTRY'!G95-'CUM TB ENTRY'!F95</f>
        <v>0</v>
      </c>
      <c r="H91" s="52">
        <f>+'CUM TB ENTRY'!H95-'CUM TB ENTRY'!G95</f>
        <v>0</v>
      </c>
      <c r="I91" s="52">
        <f>+'CUM TB ENTRY'!I95-'CUM TB ENTRY'!H95</f>
        <v>0</v>
      </c>
      <c r="J91" s="52">
        <f>+'CUM TB ENTRY'!J95-'CUM TB ENTRY'!I95</f>
        <v>0</v>
      </c>
      <c r="K91" s="52">
        <f>+'CUM TB ENTRY'!K95-'CUM TB ENTRY'!J95</f>
        <v>0</v>
      </c>
      <c r="L91" s="63">
        <f>+'CUM TB ENTRY'!L95-'CUM TB ENTRY'!K95</f>
        <v>0</v>
      </c>
      <c r="M91" s="63"/>
      <c r="N91" s="52"/>
      <c r="O91" s="53"/>
      <c r="P91" s="60"/>
      <c r="Q91" s="60"/>
      <c r="R91" s="55"/>
      <c r="S91" s="42"/>
      <c r="T91" s="168"/>
      <c r="U91" s="225"/>
      <c r="V91" s="176"/>
      <c r="Z91" s="57"/>
      <c r="AA91" s="38"/>
    </row>
    <row r="92" spans="1:27" ht="28.8" x14ac:dyDescent="0.3">
      <c r="A92" s="218"/>
      <c r="B92" s="1">
        <v>4807</v>
      </c>
      <c r="C92" s="1" t="s">
        <v>120</v>
      </c>
      <c r="D92" s="58">
        <f>+'CUM TB ENTRY'!D96</f>
        <v>0</v>
      </c>
      <c r="E92" s="52">
        <f>+'CUM TB ENTRY'!E96-'CUM TB ENTRY'!D96</f>
        <v>0</v>
      </c>
      <c r="F92" s="212">
        <f>+'CUM TB ENTRY'!F96-'CUM TB ENTRY'!E96</f>
        <v>97.37</v>
      </c>
      <c r="G92" s="212">
        <f>+'CUM TB ENTRY'!G96-'CUM TB ENTRY'!F96</f>
        <v>60</v>
      </c>
      <c r="H92" s="52">
        <f>+'CUM TB ENTRY'!H96-'CUM TB ENTRY'!G96</f>
        <v>0</v>
      </c>
      <c r="I92" s="52">
        <f>+'CUM TB ENTRY'!I96-'CUM TB ENTRY'!H96</f>
        <v>0</v>
      </c>
      <c r="J92" s="52">
        <f>+'CUM TB ENTRY'!J96-'CUM TB ENTRY'!I96</f>
        <v>0</v>
      </c>
      <c r="K92" s="52">
        <f>+'CUM TB ENTRY'!K96-'CUM TB ENTRY'!J96</f>
        <v>0</v>
      </c>
      <c r="L92" s="219">
        <f>+'CUM TB ENTRY'!L96-'CUM TB ENTRY'!K96</f>
        <v>488.03999999999996</v>
      </c>
      <c r="M92" s="63"/>
      <c r="N92" s="52"/>
      <c r="O92" s="53"/>
      <c r="P92" s="186"/>
      <c r="Q92" s="186">
        <f>SUM(E92:P92)</f>
        <v>645.41</v>
      </c>
      <c r="R92" s="55"/>
      <c r="S92" s="42"/>
      <c r="T92" s="170" t="s">
        <v>183</v>
      </c>
      <c r="U92" s="225"/>
      <c r="V92" s="176"/>
      <c r="Z92" s="57"/>
      <c r="AA92" s="38"/>
    </row>
    <row r="93" spans="1:27" x14ac:dyDescent="0.3">
      <c r="A93" s="248"/>
      <c r="B93" s="249" t="s">
        <v>161</v>
      </c>
      <c r="C93" s="1" t="s">
        <v>159</v>
      </c>
      <c r="D93" s="58">
        <f>+'CUM TB ENTRY'!D97</f>
        <v>0</v>
      </c>
      <c r="E93" s="52">
        <f>+'CUM TB ENTRY'!E97-'CUM TB ENTRY'!D97</f>
        <v>0</v>
      </c>
      <c r="F93" s="212">
        <f>+'CUM TB ENTRY'!F97-'CUM TB ENTRY'!E97</f>
        <v>0</v>
      </c>
      <c r="G93" s="212">
        <f>+'CUM TB ENTRY'!G97-'CUM TB ENTRY'!F97</f>
        <v>0</v>
      </c>
      <c r="H93" s="52">
        <f>+'CUM TB ENTRY'!H97-'CUM TB ENTRY'!G97</f>
        <v>0</v>
      </c>
      <c r="I93" s="52">
        <f>+'CUM TB ENTRY'!I97-'CUM TB ENTRY'!H97</f>
        <v>0</v>
      </c>
      <c r="J93" s="52">
        <f>+'CUM TB ENTRY'!J97-'CUM TB ENTRY'!I97</f>
        <v>0</v>
      </c>
      <c r="K93" s="52">
        <f>+'CUM TB ENTRY'!K97-'CUM TB ENTRY'!J97</f>
        <v>0</v>
      </c>
      <c r="L93" s="63">
        <f>+'CUM TB ENTRY'!L97-'CUM TB ENTRY'!K97</f>
        <v>0</v>
      </c>
      <c r="M93" s="63"/>
      <c r="N93" s="52"/>
      <c r="O93" s="53"/>
      <c r="P93" s="186">
        <f>SUM(D93:O93)</f>
        <v>0</v>
      </c>
      <c r="Q93" s="186"/>
      <c r="R93" s="55">
        <v>0</v>
      </c>
      <c r="S93" s="42"/>
      <c r="T93" s="170" t="s">
        <v>160</v>
      </c>
      <c r="U93" s="225"/>
      <c r="V93" s="176"/>
      <c r="Z93" s="57"/>
      <c r="AA93" s="38"/>
    </row>
    <row r="94" spans="1:27" x14ac:dyDescent="0.3">
      <c r="B94" s="97" t="s">
        <v>66</v>
      </c>
      <c r="C94" s="89" t="s">
        <v>59</v>
      </c>
      <c r="D94" s="90">
        <f t="shared" ref="D94:E94" si="48">SUM(D88:D92)</f>
        <v>0</v>
      </c>
      <c r="E94" s="90">
        <f t="shared" si="48"/>
        <v>0</v>
      </c>
      <c r="F94" s="90">
        <f t="shared" ref="F94:G94" si="49">SUM(F88:F92)</f>
        <v>97.37</v>
      </c>
      <c r="G94" s="90">
        <f t="shared" si="49"/>
        <v>60</v>
      </c>
      <c r="H94" s="90">
        <f t="shared" ref="H94:I94" si="50">SUM(H88:H92)</f>
        <v>0</v>
      </c>
      <c r="I94" s="90">
        <f t="shared" si="50"/>
        <v>0</v>
      </c>
      <c r="J94" s="90">
        <f t="shared" ref="J94" si="51">SUM(J88:J92)</f>
        <v>0</v>
      </c>
      <c r="K94" s="90">
        <f t="shared" ref="K94:L94" si="52">SUM(K88:K92)</f>
        <v>0</v>
      </c>
      <c r="L94" s="90">
        <f t="shared" ref="L94" si="53">SUM(L88:L92)</f>
        <v>488.03999999999996</v>
      </c>
      <c r="M94" s="90"/>
      <c r="N94" s="90"/>
      <c r="O94" s="91"/>
      <c r="P94" s="87">
        <f t="shared" ref="P94:Q94" si="54">SUM(P86:P92)</f>
        <v>0</v>
      </c>
      <c r="Q94" s="216">
        <f t="shared" si="54"/>
        <v>645.41</v>
      </c>
      <c r="R94" s="87">
        <f t="shared" ref="R94" si="55">SUM(R88:R88)</f>
        <v>0</v>
      </c>
      <c r="S94" s="92"/>
      <c r="T94" s="169">
        <f t="shared" ref="T94" si="56">SUM(T88:T88)</f>
        <v>0</v>
      </c>
      <c r="U94" s="228">
        <v>0</v>
      </c>
      <c r="V94" s="179"/>
      <c r="Z94" s="87">
        <f>SUM(Z88:Z88)</f>
        <v>58500</v>
      </c>
      <c r="AA94" s="99">
        <f>+P94/Z94</f>
        <v>0</v>
      </c>
    </row>
    <row r="95" spans="1:27" x14ac:dyDescent="0.3">
      <c r="B95" s="47"/>
      <c r="C95" s="1"/>
      <c r="D95" s="66"/>
      <c r="E95" s="67"/>
      <c r="F95" s="67"/>
      <c r="G95" s="67"/>
      <c r="H95" s="67"/>
      <c r="I95" s="52"/>
      <c r="J95" s="52"/>
      <c r="K95" s="52"/>
      <c r="L95" s="52"/>
      <c r="M95" s="52"/>
      <c r="N95" s="52"/>
      <c r="O95" s="53"/>
      <c r="P95" s="60"/>
      <c r="Q95" s="60"/>
      <c r="R95" s="65"/>
      <c r="S95" s="42"/>
      <c r="T95" s="167"/>
      <c r="U95" s="225"/>
      <c r="V95" s="176"/>
      <c r="Z95" s="57"/>
      <c r="AA95" s="38"/>
    </row>
    <row r="96" spans="1:27" x14ac:dyDescent="0.3">
      <c r="B96" s="47"/>
      <c r="C96" s="6" t="s">
        <v>71</v>
      </c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3"/>
      <c r="P96" s="62"/>
      <c r="Q96" s="62"/>
      <c r="R96" s="65"/>
      <c r="S96" s="42"/>
      <c r="T96" s="167"/>
      <c r="U96" s="225"/>
      <c r="V96" s="176"/>
      <c r="Z96" s="57"/>
      <c r="AA96" s="38"/>
    </row>
    <row r="97" spans="2:27" ht="13.95" customHeight="1" x14ac:dyDescent="0.3">
      <c r="B97" s="47"/>
      <c r="C97" t="s">
        <v>14</v>
      </c>
      <c r="D97" s="52">
        <f t="shared" ref="D97:R97" si="57">+D22</f>
        <v>76705.78</v>
      </c>
      <c r="E97" s="52">
        <f t="shared" si="57"/>
        <v>12114.439999999999</v>
      </c>
      <c r="F97" s="52">
        <f t="shared" ref="F97:G97" si="58">+F22</f>
        <v>9285.11</v>
      </c>
      <c r="G97" s="52">
        <f t="shared" si="58"/>
        <v>3499.04</v>
      </c>
      <c r="H97" s="52">
        <f t="shared" ref="H97:I97" si="59">+H22</f>
        <v>10439.4</v>
      </c>
      <c r="I97" s="52">
        <f t="shared" si="59"/>
        <v>1322.4600000000014</v>
      </c>
      <c r="J97" s="52">
        <f t="shared" ref="J97" si="60">+J22</f>
        <v>90852.73000000001</v>
      </c>
      <c r="K97" s="52">
        <f t="shared" ref="K97:L97" si="61">+K22</f>
        <v>905.95000000000016</v>
      </c>
      <c r="L97" s="52">
        <f t="shared" ref="L97" si="62">+L22</f>
        <v>2374.3599999999997</v>
      </c>
      <c r="M97" s="52"/>
      <c r="N97" s="52"/>
      <c r="O97" s="53"/>
      <c r="P97" s="54">
        <f t="shared" si="57"/>
        <v>207499.26999999996</v>
      </c>
      <c r="Q97" s="54"/>
      <c r="R97" s="65">
        <f t="shared" si="57"/>
        <v>176835</v>
      </c>
      <c r="S97" s="42">
        <f t="shared" ref="S97:S98" si="63">+P97/R97</f>
        <v>1.1734061130432321</v>
      </c>
      <c r="T97" s="167"/>
      <c r="U97" s="225"/>
      <c r="V97" s="176"/>
      <c r="Z97" s="57">
        <f>+Z22</f>
        <v>149610</v>
      </c>
      <c r="AA97" s="38"/>
    </row>
    <row r="98" spans="2:27" x14ac:dyDescent="0.3">
      <c r="B98" s="47"/>
      <c r="C98" t="s">
        <v>73</v>
      </c>
      <c r="D98" s="52">
        <f t="shared" ref="D98:R98" si="64">+D52+D61+D76+D85+D94</f>
        <v>3904.2899999999995</v>
      </c>
      <c r="E98" s="52">
        <f t="shared" ref="E98" si="65">+E52+E61+E76+E85+E94</f>
        <v>30382.61</v>
      </c>
      <c r="F98" s="52">
        <f t="shared" ref="F98:G98" si="66">+F52+F61+F76+F85+F94</f>
        <v>14072.24</v>
      </c>
      <c r="G98" s="52">
        <f t="shared" si="66"/>
        <v>17711.100000000002</v>
      </c>
      <c r="H98" s="52">
        <f t="shared" ref="H98:I98" si="67">+H52+H61+H76+H85+H94</f>
        <v>19619.62</v>
      </c>
      <c r="I98" s="52">
        <f t="shared" si="67"/>
        <v>13154.360000000004</v>
      </c>
      <c r="J98" s="52">
        <f t="shared" ref="J98" si="68">+J52+J61+J76+J85+J94</f>
        <v>31518.26</v>
      </c>
      <c r="K98" s="52">
        <f t="shared" ref="K98:L98" si="69">+K52+K61+K76+K85+K94</f>
        <v>18867.000000000004</v>
      </c>
      <c r="L98" s="52">
        <f t="shared" ref="L98" si="70">+L52+L61+L76+L85+L94</f>
        <v>42821.99</v>
      </c>
      <c r="M98" s="52"/>
      <c r="N98" s="52"/>
      <c r="O98" s="53"/>
      <c r="P98" s="54">
        <f>+P52+P61+P76+P85+P94</f>
        <v>156453.86000000002</v>
      </c>
      <c r="Q98" s="217">
        <f>Q52+Q61+Q76+Q85+Q94</f>
        <v>35597.83</v>
      </c>
      <c r="R98" s="65">
        <f t="shared" si="64"/>
        <v>286835</v>
      </c>
      <c r="S98" s="42">
        <f t="shared" si="63"/>
        <v>0.54544898635103811</v>
      </c>
      <c r="T98" s="167"/>
      <c r="U98" s="225"/>
      <c r="V98" s="176"/>
      <c r="Z98" s="57">
        <f>+Z52+Z61+Z76+Z85+Z94</f>
        <v>195025</v>
      </c>
      <c r="AA98" s="38"/>
    </row>
    <row r="99" spans="2:27" ht="28.8" x14ac:dyDescent="0.3">
      <c r="B99" s="100"/>
      <c r="C99" s="118" t="s">
        <v>82</v>
      </c>
      <c r="D99" s="101">
        <f t="shared" ref="D99:J99" si="71">+D97-D98</f>
        <v>72801.490000000005</v>
      </c>
      <c r="E99" s="101">
        <f t="shared" si="71"/>
        <v>-18268.170000000002</v>
      </c>
      <c r="F99" s="101">
        <f t="shared" si="71"/>
        <v>-4787.1299999999992</v>
      </c>
      <c r="G99" s="101">
        <f t="shared" si="71"/>
        <v>-14212.060000000001</v>
      </c>
      <c r="H99" s="101">
        <f t="shared" si="71"/>
        <v>-9180.2199999999993</v>
      </c>
      <c r="I99" s="101">
        <f t="shared" si="71"/>
        <v>-11831.900000000003</v>
      </c>
      <c r="J99" s="101">
        <f t="shared" si="71"/>
        <v>59334.470000000016</v>
      </c>
      <c r="K99" s="101">
        <f t="shared" ref="K99:L99" si="72">+K97-K98</f>
        <v>-17961.050000000003</v>
      </c>
      <c r="L99" s="101">
        <f t="shared" ref="L99" si="73">+L97-L98</f>
        <v>-40447.629999999997</v>
      </c>
      <c r="M99" s="101"/>
      <c r="N99" s="101"/>
      <c r="O99" s="102"/>
      <c r="P99" s="103">
        <f>+P97-(P98+Q98)</f>
        <v>15447.579999999958</v>
      </c>
      <c r="Q99" s="103"/>
      <c r="R99" s="103">
        <f t="shared" ref="R99" si="74">+R97-R98</f>
        <v>-110000</v>
      </c>
      <c r="S99" s="104"/>
      <c r="T99" s="173" t="s">
        <v>123</v>
      </c>
      <c r="U99" s="232">
        <v>0</v>
      </c>
      <c r="V99" s="182"/>
      <c r="Z99" s="103" t="e">
        <f>+Z97+#REF!-Z98</f>
        <v>#REF!</v>
      </c>
      <c r="AA99" s="104"/>
    </row>
    <row r="100" spans="2:27" x14ac:dyDescent="0.3">
      <c r="B100" s="50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8"/>
      <c r="S100" s="34"/>
    </row>
    <row r="101" spans="2:27" x14ac:dyDescent="0.3">
      <c r="M101" s="105"/>
      <c r="N101" s="106"/>
      <c r="O101" s="107" t="s">
        <v>83</v>
      </c>
      <c r="P101" s="108">
        <f>'CUM TB ENTRY'!L107</f>
        <v>15448</v>
      </c>
      <c r="Q101" s="201"/>
      <c r="R101" s="19"/>
      <c r="S101" s="35"/>
    </row>
    <row r="102" spans="2:27" x14ac:dyDescent="0.3">
      <c r="M102" s="109"/>
      <c r="N102" s="110"/>
      <c r="O102" s="111" t="s">
        <v>76</v>
      </c>
      <c r="P102" s="112">
        <f>+P99-P101</f>
        <v>-0.42000000004190952</v>
      </c>
      <c r="Q102" s="201"/>
      <c r="R102" s="19"/>
      <c r="S102" s="35"/>
    </row>
    <row r="103" spans="2:27" x14ac:dyDescent="0.3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36"/>
    </row>
    <row r="104" spans="2:27" x14ac:dyDescent="0.3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36"/>
    </row>
    <row r="105" spans="2:27" ht="18" customHeight="1" x14ac:dyDescent="0.35">
      <c r="B105" s="69" t="s">
        <v>96</v>
      </c>
      <c r="C105" s="70"/>
      <c r="D105" s="71"/>
      <c r="E105" s="71"/>
      <c r="F105" s="72"/>
      <c r="G105" s="71" t="s">
        <v>102</v>
      </c>
      <c r="H105" s="73"/>
      <c r="I105" s="73"/>
      <c r="J105" s="72"/>
      <c r="K105" s="72"/>
      <c r="L105" s="72"/>
      <c r="M105" s="75"/>
      <c r="N105" s="72"/>
      <c r="O105" s="72"/>
      <c r="P105" s="72"/>
      <c r="Q105" s="72"/>
      <c r="R105" s="72"/>
      <c r="S105" s="72"/>
      <c r="T105" s="74"/>
      <c r="U105" s="233"/>
      <c r="V105" s="74"/>
    </row>
    <row r="106" spans="2:27" ht="18" customHeight="1" x14ac:dyDescent="0.3">
      <c r="B106" s="141"/>
      <c r="C106" s="131"/>
      <c r="D106" s="132"/>
      <c r="E106" s="127"/>
      <c r="F106" s="132"/>
      <c r="G106" s="131"/>
      <c r="H106" s="133"/>
      <c r="I106" s="132"/>
      <c r="J106" s="132"/>
      <c r="K106" s="132"/>
      <c r="L106" s="132"/>
      <c r="M106" s="130"/>
      <c r="N106" s="132"/>
      <c r="O106" s="132"/>
      <c r="P106" s="132"/>
      <c r="Q106" s="132"/>
      <c r="R106" s="132"/>
      <c r="S106" s="132"/>
      <c r="T106" s="146"/>
      <c r="U106" s="234"/>
      <c r="V106" s="146"/>
    </row>
    <row r="107" spans="2:27" ht="40.799999999999997" customHeight="1" x14ac:dyDescent="0.3">
      <c r="B107" s="142"/>
      <c r="C107" s="134"/>
      <c r="D107" s="135"/>
      <c r="E107" s="198" t="s">
        <v>116</v>
      </c>
      <c r="F107" s="135"/>
      <c r="G107" s="136"/>
      <c r="H107" s="197" t="s">
        <v>115</v>
      </c>
      <c r="I107" s="135"/>
      <c r="J107" s="199" t="s">
        <v>150</v>
      </c>
      <c r="K107" s="197" t="s">
        <v>113</v>
      </c>
      <c r="L107" s="135"/>
      <c r="M107" s="137" t="s">
        <v>97</v>
      </c>
      <c r="N107" s="138"/>
      <c r="O107" s="138"/>
      <c r="P107" s="138"/>
      <c r="Q107" s="138"/>
      <c r="R107" s="138"/>
      <c r="S107" s="138"/>
      <c r="T107" s="147"/>
      <c r="U107" s="235">
        <v>0</v>
      </c>
      <c r="V107" s="147"/>
    </row>
    <row r="108" spans="2:27" ht="13.95" customHeight="1" x14ac:dyDescent="0.3">
      <c r="B108" s="143"/>
      <c r="D108" s="20"/>
      <c r="E108" s="20"/>
      <c r="F108" s="20"/>
      <c r="G108" s="20"/>
      <c r="H108" s="20"/>
      <c r="I108" s="20"/>
      <c r="J108" s="20"/>
      <c r="K108" s="20"/>
      <c r="L108" s="20"/>
      <c r="M108" s="129"/>
      <c r="N108" s="20"/>
      <c r="O108" s="20"/>
      <c r="P108" s="20"/>
      <c r="Q108" s="20"/>
      <c r="R108" s="20"/>
      <c r="S108" s="20"/>
      <c r="T108" s="148"/>
      <c r="U108" s="236"/>
      <c r="V108" s="148"/>
    </row>
    <row r="109" spans="2:27" ht="13.95" customHeight="1" x14ac:dyDescent="0.3">
      <c r="B109" s="144"/>
      <c r="C109" s="6" t="str">
        <f>+C22</f>
        <v>Income</v>
      </c>
      <c r="D109" s="20"/>
      <c r="E109" s="20">
        <f>+K109-H109-J109</f>
        <v>186628.75999999998</v>
      </c>
      <c r="F109" s="20"/>
      <c r="G109" s="20"/>
      <c r="H109" s="161">
        <f>+P12</f>
        <v>17393.240000000002</v>
      </c>
      <c r="I109" s="20"/>
      <c r="J109" s="20">
        <f>P13</f>
        <v>3477.27</v>
      </c>
      <c r="K109" s="20">
        <f>+P22</f>
        <v>207499.26999999996</v>
      </c>
      <c r="L109" s="20"/>
      <c r="M109" s="162" t="s">
        <v>104</v>
      </c>
      <c r="N109" s="20"/>
      <c r="O109" s="20"/>
      <c r="P109" s="20"/>
      <c r="Q109" s="20"/>
      <c r="R109" s="20"/>
      <c r="S109" s="20"/>
      <c r="T109" s="148"/>
      <c r="U109" s="236"/>
      <c r="V109" s="148"/>
    </row>
    <row r="110" spans="2:27" ht="13.95" customHeight="1" x14ac:dyDescent="0.3">
      <c r="B110" s="144"/>
      <c r="C110" s="6"/>
      <c r="D110" s="20"/>
      <c r="E110" s="20"/>
      <c r="F110" s="20"/>
      <c r="G110" s="20"/>
      <c r="H110" s="20"/>
      <c r="I110" s="20"/>
      <c r="J110" s="20"/>
      <c r="K110" s="20"/>
      <c r="L110" s="20"/>
      <c r="M110" s="129"/>
      <c r="N110" s="20"/>
      <c r="O110" s="20"/>
      <c r="P110" s="20"/>
      <c r="Q110" s="20"/>
      <c r="R110" s="20"/>
      <c r="S110" s="20"/>
      <c r="T110" s="148"/>
      <c r="U110" s="236"/>
      <c r="V110" s="148"/>
    </row>
    <row r="111" spans="2:27" ht="13.95" customHeight="1" x14ac:dyDescent="0.3">
      <c r="B111" s="144"/>
      <c r="C111" s="6" t="str">
        <f>+C52</f>
        <v>Administration</v>
      </c>
      <c r="D111" s="20"/>
      <c r="E111" s="20">
        <f>+K111-J111-H111</f>
        <v>98688.1</v>
      </c>
      <c r="F111" s="20"/>
      <c r="G111" s="20"/>
      <c r="H111" s="163">
        <f>+P49+P50</f>
        <v>32195.98</v>
      </c>
      <c r="I111" s="20"/>
      <c r="J111" s="200">
        <f>Q52</f>
        <v>22979.42</v>
      </c>
      <c r="K111" s="20">
        <f>+P52+Q52</f>
        <v>153863.5</v>
      </c>
      <c r="L111" s="20"/>
      <c r="M111" s="164" t="s">
        <v>103</v>
      </c>
      <c r="N111" s="20"/>
      <c r="O111" s="20"/>
      <c r="P111" s="20"/>
      <c r="Q111" s="20"/>
      <c r="R111" s="20"/>
      <c r="S111" s="20"/>
      <c r="T111" s="148"/>
      <c r="U111" s="236"/>
      <c r="V111" s="148"/>
    </row>
    <row r="112" spans="2:27" ht="13.95" customHeight="1" x14ac:dyDescent="0.3">
      <c r="B112" s="144"/>
      <c r="C112" s="6"/>
      <c r="D112" s="20"/>
      <c r="E112" s="20"/>
      <c r="F112" s="20"/>
      <c r="G112" s="20"/>
      <c r="H112" s="20"/>
      <c r="I112" s="20"/>
      <c r="J112" s="20"/>
      <c r="K112" s="20"/>
      <c r="L112" s="20"/>
      <c r="M112" s="129"/>
      <c r="N112" s="20"/>
      <c r="O112" s="20"/>
      <c r="P112" s="20"/>
      <c r="Q112" s="20"/>
      <c r="R112" s="20"/>
      <c r="S112" s="20"/>
      <c r="T112" s="148"/>
      <c r="U112" s="236"/>
      <c r="V112" s="148"/>
    </row>
    <row r="113" spans="2:22" ht="13.95" customHeight="1" x14ac:dyDescent="0.3">
      <c r="B113" s="144"/>
      <c r="C113" s="6" t="str">
        <f>+C61</f>
        <v>Communications</v>
      </c>
      <c r="D113" s="20"/>
      <c r="E113" s="20">
        <f>+K113-J113</f>
        <v>1828.9199999999998</v>
      </c>
      <c r="F113" s="20"/>
      <c r="G113" s="20"/>
      <c r="H113" s="20"/>
      <c r="I113" s="20"/>
      <c r="J113" s="200">
        <f>Q61</f>
        <v>0</v>
      </c>
      <c r="K113" s="20">
        <f>+P61+Q61</f>
        <v>1828.9199999999998</v>
      </c>
      <c r="L113" s="20"/>
      <c r="M113" s="129"/>
      <c r="N113" s="20"/>
      <c r="O113" s="20"/>
      <c r="P113" s="20"/>
      <c r="Q113" s="20"/>
      <c r="R113" s="20"/>
      <c r="S113" s="20"/>
      <c r="T113" s="148"/>
      <c r="U113" s="236"/>
      <c r="V113" s="148"/>
    </row>
    <row r="114" spans="2:22" ht="13.95" customHeight="1" x14ac:dyDescent="0.3">
      <c r="B114" s="144"/>
      <c r="C114" s="6"/>
      <c r="D114" s="20"/>
      <c r="E114" s="20"/>
      <c r="F114" s="20"/>
      <c r="G114" s="20"/>
      <c r="H114" s="20"/>
      <c r="I114" s="20"/>
      <c r="J114" s="20"/>
      <c r="K114" s="20"/>
      <c r="L114" s="20"/>
      <c r="M114" s="129"/>
      <c r="N114" s="20"/>
      <c r="O114" s="20"/>
      <c r="P114" s="20"/>
      <c r="Q114" s="20"/>
      <c r="R114" s="20"/>
      <c r="S114" s="20"/>
      <c r="T114" s="148"/>
      <c r="U114" s="236"/>
      <c r="V114" s="148"/>
    </row>
    <row r="115" spans="2:22" ht="13.95" customHeight="1" x14ac:dyDescent="0.3">
      <c r="B115" s="144"/>
      <c r="C115" s="6" t="str">
        <f>+C76</f>
        <v>Fairground and Cemetery</v>
      </c>
      <c r="D115" s="20"/>
      <c r="E115" s="20">
        <f>+K115-J115</f>
        <v>16659.16</v>
      </c>
      <c r="F115" s="20"/>
      <c r="G115" s="20"/>
      <c r="H115" s="20"/>
      <c r="I115" s="20"/>
      <c r="J115" s="200">
        <f>Q76</f>
        <v>5973</v>
      </c>
      <c r="K115" s="20">
        <f>+P76+Q76</f>
        <v>22632.16</v>
      </c>
      <c r="L115" s="20"/>
      <c r="M115" s="129"/>
      <c r="N115" s="20"/>
      <c r="O115" s="20"/>
      <c r="P115" s="20"/>
      <c r="Q115" s="20"/>
      <c r="R115" s="20"/>
      <c r="S115" s="20"/>
      <c r="T115" s="148"/>
      <c r="U115" s="236"/>
      <c r="V115" s="148"/>
    </row>
    <row r="116" spans="2:22" ht="13.95" customHeight="1" x14ac:dyDescent="0.3">
      <c r="B116" s="144"/>
      <c r="C116" s="6"/>
      <c r="D116" s="20"/>
      <c r="E116" s="20"/>
      <c r="F116" s="20"/>
      <c r="G116" s="20"/>
      <c r="H116" s="20"/>
      <c r="I116" s="20"/>
      <c r="J116" s="20"/>
      <c r="K116" s="20"/>
      <c r="L116" s="20"/>
      <c r="M116" s="129"/>
      <c r="N116" s="20"/>
      <c r="O116" s="20"/>
      <c r="P116" s="20"/>
      <c r="Q116" s="20"/>
      <c r="R116" s="20"/>
      <c r="S116" s="20"/>
      <c r="T116" s="148"/>
      <c r="U116" s="236"/>
      <c r="V116" s="148"/>
    </row>
    <row r="117" spans="2:22" ht="13.95" customHeight="1" x14ac:dyDescent="0.3">
      <c r="B117" s="144"/>
      <c r="C117" s="6" t="str">
        <f>+C85</f>
        <v>Roads, Footpaths and Commons</v>
      </c>
      <c r="D117" s="20"/>
      <c r="E117" s="20">
        <f>+K117-J117</f>
        <v>7081.7000000000007</v>
      </c>
      <c r="F117" s="20"/>
      <c r="G117" s="20"/>
      <c r="H117" s="20"/>
      <c r="I117" s="20"/>
      <c r="J117" s="20">
        <f>Q85</f>
        <v>6000</v>
      </c>
      <c r="K117" s="20">
        <f>+P85+Q85</f>
        <v>13081.7</v>
      </c>
      <c r="L117" s="20"/>
      <c r="M117" s="129"/>
      <c r="N117" s="20"/>
      <c r="O117" s="20"/>
      <c r="P117" s="20"/>
      <c r="Q117" s="20"/>
      <c r="R117" s="20"/>
      <c r="S117" s="20"/>
      <c r="T117" s="148"/>
      <c r="U117" s="236"/>
      <c r="V117" s="148"/>
    </row>
    <row r="118" spans="2:22" ht="13.95" customHeight="1" x14ac:dyDescent="0.3">
      <c r="B118" s="144"/>
      <c r="C118" s="6"/>
      <c r="D118" s="20"/>
      <c r="E118" s="20"/>
      <c r="F118" s="20"/>
      <c r="G118" s="20"/>
      <c r="H118" s="20"/>
      <c r="I118" s="20"/>
      <c r="J118" s="20"/>
      <c r="K118" s="20"/>
      <c r="L118" s="20"/>
      <c r="M118" s="129"/>
      <c r="N118" s="20"/>
      <c r="O118" s="20"/>
      <c r="P118" s="20"/>
      <c r="Q118" s="20"/>
      <c r="R118" s="20"/>
      <c r="S118" s="20"/>
      <c r="T118" s="148"/>
      <c r="U118" s="236"/>
      <c r="V118" s="148"/>
    </row>
    <row r="119" spans="2:22" ht="13.95" customHeight="1" x14ac:dyDescent="0.3">
      <c r="B119" s="144"/>
      <c r="C119" s="6" t="str">
        <f>+C94</f>
        <v>Community Projects</v>
      </c>
      <c r="D119" s="20"/>
      <c r="E119" s="20">
        <f>+K119-J119</f>
        <v>0</v>
      </c>
      <c r="F119" s="20"/>
      <c r="G119" s="20"/>
      <c r="H119" s="20"/>
      <c r="I119" s="20"/>
      <c r="J119" s="20">
        <f>Q94</f>
        <v>645.41</v>
      </c>
      <c r="K119" s="20">
        <f>+P94+Q94</f>
        <v>645.41</v>
      </c>
      <c r="L119" s="20"/>
      <c r="M119" s="129"/>
      <c r="N119" s="20"/>
      <c r="O119" s="20"/>
      <c r="P119" s="20"/>
      <c r="Q119" s="20"/>
      <c r="R119" s="20"/>
      <c r="S119" s="20"/>
      <c r="T119" s="148"/>
      <c r="U119" s="236"/>
      <c r="V119" s="148"/>
    </row>
    <row r="120" spans="2:22" ht="13.95" customHeight="1" x14ac:dyDescent="0.3">
      <c r="B120" s="144"/>
      <c r="C120" s="6"/>
      <c r="D120" s="20"/>
      <c r="E120" s="20"/>
      <c r="F120" s="20"/>
      <c r="G120" s="20"/>
      <c r="H120" s="20"/>
      <c r="I120" s="20"/>
      <c r="J120" s="20"/>
      <c r="K120" s="20"/>
      <c r="L120" s="20"/>
      <c r="M120" s="129"/>
      <c r="N120" s="20"/>
      <c r="O120" s="20"/>
      <c r="P120" s="20"/>
      <c r="Q120" s="20"/>
      <c r="R120" s="20"/>
      <c r="S120" s="20"/>
      <c r="T120" s="148"/>
      <c r="U120" s="236"/>
      <c r="V120" s="148"/>
    </row>
    <row r="121" spans="2:22" ht="13.95" customHeight="1" x14ac:dyDescent="0.3">
      <c r="B121" s="150"/>
      <c r="C121" s="151" t="s">
        <v>71</v>
      </c>
      <c r="D121" s="152"/>
      <c r="E121" s="152"/>
      <c r="F121" s="156" t="s">
        <v>117</v>
      </c>
      <c r="G121" s="152"/>
      <c r="H121" s="152"/>
      <c r="I121" s="156" t="s">
        <v>118</v>
      </c>
      <c r="J121" s="152"/>
      <c r="K121" s="152"/>
      <c r="L121" s="152"/>
      <c r="M121" s="153"/>
      <c r="N121" s="152"/>
      <c r="O121" s="152"/>
      <c r="P121" s="152"/>
      <c r="Q121" s="152"/>
      <c r="R121" s="152"/>
      <c r="S121" s="152"/>
      <c r="T121" s="154"/>
      <c r="U121" s="237"/>
      <c r="V121" s="154"/>
    </row>
    <row r="122" spans="2:22" ht="13.95" customHeight="1" x14ac:dyDescent="0.3">
      <c r="B122" s="47"/>
      <c r="C122" s="6"/>
      <c r="D122" s="20"/>
      <c r="E122" s="20"/>
      <c r="F122" s="157" t="s">
        <v>98</v>
      </c>
      <c r="G122" s="20"/>
      <c r="H122" s="20"/>
      <c r="I122" s="157" t="s">
        <v>98</v>
      </c>
      <c r="J122" s="20"/>
      <c r="K122" s="20"/>
      <c r="L122" s="20"/>
      <c r="M122" s="129"/>
      <c r="N122" s="20"/>
      <c r="O122" s="20"/>
      <c r="P122" s="20"/>
      <c r="Q122" s="20"/>
      <c r="R122" s="20"/>
      <c r="S122" s="20"/>
      <c r="T122" s="148"/>
      <c r="U122" s="236"/>
      <c r="V122" s="148"/>
    </row>
    <row r="123" spans="2:22" ht="13.95" customHeight="1" x14ac:dyDescent="0.3">
      <c r="B123" s="47"/>
      <c r="C123" s="6"/>
      <c r="D123" s="20"/>
      <c r="E123" s="20"/>
      <c r="F123" s="157" t="s">
        <v>12</v>
      </c>
      <c r="G123" s="20"/>
      <c r="H123" s="20"/>
      <c r="I123" s="157" t="s">
        <v>12</v>
      </c>
      <c r="J123" s="20"/>
      <c r="K123" s="20"/>
      <c r="L123" s="20"/>
      <c r="M123" s="129"/>
      <c r="N123" s="20"/>
      <c r="O123" s="20"/>
      <c r="P123" s="20"/>
      <c r="Q123" s="20"/>
      <c r="R123" s="20"/>
      <c r="S123" s="20"/>
      <c r="T123" s="148"/>
      <c r="U123" s="236"/>
      <c r="V123" s="148"/>
    </row>
    <row r="124" spans="2:22" ht="15.6" customHeight="1" x14ac:dyDescent="0.3">
      <c r="B124" s="47"/>
      <c r="C124" t="s">
        <v>14</v>
      </c>
      <c r="D124" s="20"/>
      <c r="E124" s="20">
        <f>+E109</f>
        <v>186628.75999999998</v>
      </c>
      <c r="F124" s="36">
        <f>E109/(R22-R12)</f>
        <v>1.055383606186558</v>
      </c>
      <c r="G124" s="155"/>
      <c r="H124" s="20">
        <f>+H109</f>
        <v>17393.240000000002</v>
      </c>
      <c r="I124" s="208" t="e">
        <f>H124/R12</f>
        <v>#DIV/0!</v>
      </c>
      <c r="J124" s="20"/>
      <c r="K124" s="20">
        <f>K109</f>
        <v>207499.26999999996</v>
      </c>
      <c r="L124" s="20"/>
      <c r="M124" s="209" t="s">
        <v>130</v>
      </c>
      <c r="N124" s="20"/>
      <c r="O124" s="20"/>
      <c r="P124" s="165"/>
      <c r="Q124" s="165"/>
      <c r="R124" s="20"/>
      <c r="S124" s="20"/>
      <c r="T124" s="148"/>
      <c r="U124" s="236"/>
      <c r="V124" s="148"/>
    </row>
    <row r="125" spans="2:22" ht="13.95" customHeight="1" x14ac:dyDescent="0.3">
      <c r="B125" s="145"/>
      <c r="C125" t="s">
        <v>73</v>
      </c>
      <c r="D125" s="20"/>
      <c r="E125" s="20">
        <f>+E111+E113+E115+E117+E119</f>
        <v>124257.88</v>
      </c>
      <c r="F125" s="36">
        <f>E125/(R98-(R49+R50))</f>
        <v>0.70267695874685443</v>
      </c>
      <c r="G125" s="20"/>
      <c r="H125" s="20">
        <f>+H111+H113+H115+H117+H119</f>
        <v>32195.98</v>
      </c>
      <c r="I125" s="189">
        <f>H125/(R49+R50)</f>
        <v>0.29269072727272727</v>
      </c>
      <c r="J125" s="20"/>
      <c r="K125" s="20">
        <f>K111+K113+K115+K117+K119</f>
        <v>192051.69000000003</v>
      </c>
      <c r="L125" s="20"/>
      <c r="M125" s="129"/>
      <c r="N125" s="20"/>
      <c r="O125" s="20"/>
      <c r="P125" s="20"/>
      <c r="Q125" s="20"/>
      <c r="R125" s="20"/>
      <c r="S125" s="20"/>
      <c r="T125" s="148"/>
      <c r="U125" s="236"/>
      <c r="V125" s="148"/>
    </row>
    <row r="126" spans="2:22" ht="18" customHeight="1" x14ac:dyDescent="0.3">
      <c r="B126" s="100"/>
      <c r="C126" s="118" t="s">
        <v>82</v>
      </c>
      <c r="D126" s="139"/>
      <c r="E126" s="139">
        <f>+E124-E125</f>
        <v>62370.879999999976</v>
      </c>
      <c r="F126" s="139"/>
      <c r="G126" s="139"/>
      <c r="H126" s="139">
        <f>+H124-H125</f>
        <v>-14802.739999999998</v>
      </c>
      <c r="I126" s="139"/>
      <c r="J126" s="139"/>
      <c r="K126" s="139">
        <f>+P99</f>
        <v>15447.579999999958</v>
      </c>
      <c r="L126" s="139"/>
      <c r="M126" s="140"/>
      <c r="N126" s="139"/>
      <c r="O126" s="139"/>
      <c r="P126" s="139"/>
      <c r="Q126" s="139"/>
      <c r="R126" s="139"/>
      <c r="S126" s="139"/>
      <c r="T126" s="149"/>
      <c r="U126" s="238">
        <v>0</v>
      </c>
      <c r="V126" s="149"/>
    </row>
    <row r="127" spans="2:22" ht="18" customHeight="1" x14ac:dyDescent="0.3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36"/>
    </row>
    <row r="128" spans="2:22" ht="18" customHeight="1" x14ac:dyDescent="0.3">
      <c r="J128" s="15" t="s">
        <v>76</v>
      </c>
      <c r="K128" s="128">
        <f>+K109-K111-K113-K115-K117-K119-K126</f>
        <v>0</v>
      </c>
    </row>
    <row r="129" spans="10:11" x14ac:dyDescent="0.3">
      <c r="J129" s="15" t="s">
        <v>76</v>
      </c>
      <c r="K129" s="128">
        <f>+K126-P101</f>
        <v>-0.42000000004190952</v>
      </c>
    </row>
  </sheetData>
  <mergeCells count="1">
    <mergeCell ref="Q2:Q4"/>
  </mergeCells>
  <phoneticPr fontId="6" type="noConversion"/>
  <pageMargins left="0.75000000000000011" right="0.75000000000000011" top="1" bottom="1" header="0.5" footer="0.5"/>
  <pageSetup paperSize="9" scale="43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DB130"/>
  <sheetViews>
    <sheetView topLeftCell="A34" workbookViewId="0">
      <selection activeCell="B98" sqref="B98"/>
    </sheetView>
  </sheetViews>
  <sheetFormatPr defaultColWidth="8.77734375" defaultRowHeight="14.4" x14ac:dyDescent="0.3"/>
  <cols>
    <col min="1" max="1" width="5.44140625" customWidth="1"/>
    <col min="2" max="2" width="6.77734375" customWidth="1"/>
    <col min="3" max="3" width="27.77734375" customWidth="1"/>
    <col min="4" max="4" width="10.33203125" style="4" customWidth="1"/>
    <col min="5" max="5" width="10.6640625" style="4" customWidth="1"/>
    <col min="6" max="6" width="10.77734375" style="4" customWidth="1"/>
    <col min="7" max="7" width="10.33203125" style="4" customWidth="1"/>
    <col min="8" max="8" width="11.77734375" style="4" customWidth="1"/>
    <col min="9" max="9" width="12.44140625" style="4" customWidth="1"/>
    <col min="10" max="10" width="10.88671875" style="4" customWidth="1"/>
    <col min="11" max="12" width="10.77734375" style="4" customWidth="1"/>
    <col min="13" max="13" width="10.88671875" style="4" customWidth="1"/>
    <col min="14" max="14" width="10" style="4" customWidth="1"/>
    <col min="15" max="15" width="11.44140625" style="4" customWidth="1"/>
  </cols>
  <sheetData>
    <row r="2" spans="2:15" x14ac:dyDescent="0.3">
      <c r="B2" s="12" t="s">
        <v>70</v>
      </c>
      <c r="C2" s="12"/>
      <c r="D2" s="13" t="s">
        <v>106</v>
      </c>
      <c r="E2" s="11"/>
      <c r="F2" s="10"/>
      <c r="G2" s="11"/>
      <c r="H2" s="11"/>
      <c r="I2" s="11"/>
      <c r="J2" s="10"/>
      <c r="K2" s="10"/>
      <c r="L2" s="10"/>
      <c r="M2" s="10"/>
      <c r="N2" s="10"/>
      <c r="O2" s="10"/>
    </row>
    <row r="3" spans="2:15" x14ac:dyDescent="0.3">
      <c r="B3" s="9"/>
      <c r="C3" s="9"/>
      <c r="D3" s="14" t="s">
        <v>79</v>
      </c>
      <c r="E3" s="11"/>
      <c r="F3" s="10"/>
      <c r="G3" s="11"/>
      <c r="H3" s="11"/>
      <c r="I3" s="11"/>
      <c r="J3" s="10"/>
      <c r="K3" s="10"/>
      <c r="L3" s="10"/>
      <c r="M3" s="10"/>
      <c r="N3" s="10"/>
      <c r="O3" s="10"/>
    </row>
    <row r="4" spans="2:15" x14ac:dyDescent="0.3">
      <c r="B4" s="9"/>
      <c r="C4" s="9"/>
      <c r="D4" s="11" t="s">
        <v>0</v>
      </c>
      <c r="E4" s="11" t="s">
        <v>1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</row>
    <row r="5" spans="2:15" x14ac:dyDescent="0.3">
      <c r="B5" s="6">
        <v>100</v>
      </c>
      <c r="C5" s="6" t="s">
        <v>14</v>
      </c>
      <c r="D5" s="16"/>
      <c r="F5" s="5"/>
    </row>
    <row r="6" spans="2:15" s="6" customFormat="1" x14ac:dyDescent="0.3">
      <c r="B6">
        <v>1010</v>
      </c>
      <c r="C6" s="1" t="s">
        <v>63</v>
      </c>
      <c r="D6" s="21">
        <v>0</v>
      </c>
      <c r="E6" s="21">
        <v>0</v>
      </c>
      <c r="F6" s="21">
        <v>50</v>
      </c>
      <c r="G6" s="21">
        <v>50</v>
      </c>
      <c r="H6" s="21">
        <v>50</v>
      </c>
      <c r="I6" s="21">
        <v>50</v>
      </c>
      <c r="J6" s="21">
        <v>50</v>
      </c>
      <c r="K6" s="21">
        <v>50</v>
      </c>
      <c r="L6" s="21">
        <v>50</v>
      </c>
      <c r="M6" s="21">
        <v>0</v>
      </c>
      <c r="N6" s="21">
        <v>0</v>
      </c>
      <c r="O6" s="21">
        <v>0</v>
      </c>
    </row>
    <row r="7" spans="2:15" s="6" customFormat="1" x14ac:dyDescent="0.3">
      <c r="B7">
        <v>1015</v>
      </c>
      <c r="C7" s="1" t="s">
        <v>129</v>
      </c>
      <c r="D7" s="21">
        <v>1650</v>
      </c>
      <c r="E7" s="21">
        <v>8391.67</v>
      </c>
      <c r="F7" s="21">
        <v>16046.67</v>
      </c>
      <c r="G7" s="21">
        <v>16046.67</v>
      </c>
      <c r="H7" s="21">
        <v>21407.59</v>
      </c>
      <c r="I7" s="21">
        <v>21686.33</v>
      </c>
      <c r="J7" s="21">
        <v>21735.68</v>
      </c>
      <c r="K7" s="21">
        <v>21735.68</v>
      </c>
      <c r="L7" s="21">
        <v>22814.93</v>
      </c>
      <c r="M7" s="21">
        <v>0</v>
      </c>
      <c r="N7" s="21">
        <v>0</v>
      </c>
      <c r="O7" s="21">
        <v>0</v>
      </c>
    </row>
    <row r="8" spans="2:15" x14ac:dyDescent="0.3">
      <c r="B8" s="1">
        <v>1020</v>
      </c>
      <c r="C8" s="1" t="s">
        <v>13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</row>
    <row r="9" spans="2:15" x14ac:dyDescent="0.3">
      <c r="B9" s="1">
        <v>1076</v>
      </c>
      <c r="C9" s="1" t="s">
        <v>15</v>
      </c>
      <c r="D9" s="21">
        <v>74659.5</v>
      </c>
      <c r="E9" s="21">
        <v>74659.5</v>
      </c>
      <c r="F9" s="21">
        <v>74659.5</v>
      </c>
      <c r="G9" s="21">
        <v>74659.5</v>
      </c>
      <c r="H9" s="21">
        <v>74659.5</v>
      </c>
      <c r="I9" s="21">
        <v>74659.5</v>
      </c>
      <c r="J9" s="21">
        <v>149319</v>
      </c>
      <c r="K9" s="21">
        <v>149319</v>
      </c>
      <c r="L9" s="21">
        <v>149319</v>
      </c>
      <c r="M9" s="21">
        <v>0</v>
      </c>
      <c r="N9" s="21">
        <v>0</v>
      </c>
      <c r="O9" s="21">
        <v>0</v>
      </c>
    </row>
    <row r="10" spans="2:15" x14ac:dyDescent="0.3">
      <c r="B10" s="1">
        <v>1090</v>
      </c>
      <c r="C10" s="1" t="s">
        <v>16</v>
      </c>
      <c r="D10" s="21">
        <v>210.28</v>
      </c>
      <c r="E10" s="21">
        <v>473.48</v>
      </c>
      <c r="F10" s="21">
        <v>845.68</v>
      </c>
      <c r="G10" s="21">
        <v>1250.72</v>
      </c>
      <c r="H10" s="21">
        <v>1720.34</v>
      </c>
      <c r="I10" s="21">
        <v>2427.9299999999998</v>
      </c>
      <c r="J10" s="21">
        <v>3147.06</v>
      </c>
      <c r="K10" s="21">
        <v>3968.63</v>
      </c>
      <c r="L10" s="21">
        <v>5022.74</v>
      </c>
      <c r="M10" s="21">
        <v>0</v>
      </c>
      <c r="N10" s="21">
        <v>0</v>
      </c>
      <c r="O10" s="21">
        <v>0</v>
      </c>
    </row>
    <row r="11" spans="2:15" x14ac:dyDescent="0.3">
      <c r="B11" s="1">
        <v>1100</v>
      </c>
      <c r="C11" s="1" t="s">
        <v>86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</row>
    <row r="12" spans="2:15" x14ac:dyDescent="0.3">
      <c r="B12" s="1">
        <v>1106</v>
      </c>
      <c r="C12" s="1" t="s">
        <v>60</v>
      </c>
      <c r="D12" s="21">
        <v>0</v>
      </c>
      <c r="E12" s="21">
        <v>2909.66</v>
      </c>
      <c r="F12" s="21">
        <v>2909.66</v>
      </c>
      <c r="G12" s="21">
        <v>2909.66</v>
      </c>
      <c r="H12" s="21">
        <v>2909.66</v>
      </c>
      <c r="I12" s="21">
        <v>2909.66</v>
      </c>
      <c r="J12" s="21">
        <v>17393.240000000002</v>
      </c>
      <c r="K12" s="21">
        <v>17393.240000000002</v>
      </c>
      <c r="L12" s="21">
        <v>17393.240000000002</v>
      </c>
      <c r="M12" s="21">
        <v>0</v>
      </c>
      <c r="N12" s="21">
        <v>0</v>
      </c>
      <c r="O12" s="21">
        <v>0</v>
      </c>
    </row>
    <row r="13" spans="2:15" x14ac:dyDescent="0.3">
      <c r="B13" s="1">
        <v>1107</v>
      </c>
      <c r="C13" s="1" t="s">
        <v>139</v>
      </c>
      <c r="D13" s="21">
        <v>0</v>
      </c>
      <c r="E13" s="21">
        <v>0</v>
      </c>
      <c r="F13" s="21">
        <v>0</v>
      </c>
      <c r="G13" s="21">
        <v>0</v>
      </c>
      <c r="H13" s="21">
        <v>3477.27</v>
      </c>
      <c r="I13" s="21">
        <v>3477.27</v>
      </c>
      <c r="J13" s="21">
        <v>3477.27</v>
      </c>
      <c r="K13" s="21">
        <v>3477.27</v>
      </c>
      <c r="L13" s="21">
        <v>3477.27</v>
      </c>
      <c r="M13" s="21">
        <v>0</v>
      </c>
      <c r="N13" s="21">
        <v>0</v>
      </c>
      <c r="O13" s="21">
        <v>0</v>
      </c>
    </row>
    <row r="14" spans="2:15" x14ac:dyDescent="0.3">
      <c r="B14" s="1">
        <v>1200</v>
      </c>
      <c r="C14" s="1" t="s">
        <v>17</v>
      </c>
      <c r="D14" s="21">
        <v>0</v>
      </c>
      <c r="E14" s="21">
        <v>0</v>
      </c>
      <c r="F14" s="21">
        <v>0</v>
      </c>
      <c r="G14" s="21">
        <v>743</v>
      </c>
      <c r="H14" s="21">
        <v>743</v>
      </c>
      <c r="I14" s="21">
        <v>743</v>
      </c>
      <c r="J14" s="21">
        <v>1508</v>
      </c>
      <c r="K14" s="21">
        <v>1508</v>
      </c>
      <c r="L14" s="21">
        <v>1508</v>
      </c>
      <c r="M14" s="21">
        <v>0</v>
      </c>
      <c r="N14" s="21">
        <v>0</v>
      </c>
      <c r="O14" s="21">
        <v>0</v>
      </c>
    </row>
    <row r="15" spans="2:15" x14ac:dyDescent="0.3">
      <c r="B15" s="1">
        <v>1201</v>
      </c>
      <c r="C15" s="1" t="s">
        <v>18</v>
      </c>
      <c r="D15" s="21">
        <v>0</v>
      </c>
      <c r="E15" s="21">
        <v>0</v>
      </c>
      <c r="F15" s="21">
        <v>580</v>
      </c>
      <c r="G15" s="21">
        <v>2899</v>
      </c>
      <c r="H15" s="21">
        <v>2899</v>
      </c>
      <c r="I15" s="21">
        <v>2899</v>
      </c>
      <c r="J15" s="21">
        <v>2899</v>
      </c>
      <c r="K15" s="21">
        <v>2899</v>
      </c>
      <c r="L15" s="21">
        <v>3140</v>
      </c>
      <c r="M15" s="21">
        <v>0</v>
      </c>
      <c r="N15" s="21">
        <v>0</v>
      </c>
      <c r="O15" s="21">
        <v>0</v>
      </c>
    </row>
    <row r="16" spans="2:15" x14ac:dyDescent="0.3">
      <c r="B16" s="1">
        <v>1202</v>
      </c>
      <c r="C16" s="1" t="s">
        <v>19</v>
      </c>
      <c r="D16" s="21">
        <v>0</v>
      </c>
      <c r="E16" s="21">
        <v>0</v>
      </c>
      <c r="F16" s="21">
        <v>0</v>
      </c>
      <c r="G16" s="21">
        <v>0</v>
      </c>
      <c r="H16" s="21">
        <v>427</v>
      </c>
      <c r="I16" s="21">
        <v>427</v>
      </c>
      <c r="J16" s="21">
        <v>427</v>
      </c>
      <c r="K16" s="21">
        <v>427</v>
      </c>
      <c r="L16" s="21">
        <v>427</v>
      </c>
      <c r="M16" s="21">
        <v>0</v>
      </c>
      <c r="N16" s="21">
        <v>0</v>
      </c>
      <c r="O16" s="21">
        <v>0</v>
      </c>
    </row>
    <row r="17" spans="2:106" x14ac:dyDescent="0.3">
      <c r="B17" s="1">
        <v>1300</v>
      </c>
      <c r="C17" s="1" t="s">
        <v>20</v>
      </c>
      <c r="D17" s="21">
        <v>97</v>
      </c>
      <c r="E17" s="21">
        <v>1186</v>
      </c>
      <c r="F17" s="21">
        <v>1557.24</v>
      </c>
      <c r="G17" s="21">
        <v>1569.24</v>
      </c>
      <c r="H17" s="21">
        <v>1581.74</v>
      </c>
      <c r="I17" s="21">
        <v>1653.74</v>
      </c>
      <c r="J17" s="21">
        <v>1653.74</v>
      </c>
      <c r="K17" s="21">
        <v>1653.74</v>
      </c>
      <c r="L17" s="21">
        <v>1653.74</v>
      </c>
      <c r="M17" s="21">
        <v>0</v>
      </c>
      <c r="N17" s="21">
        <v>0</v>
      </c>
      <c r="O17" s="21">
        <v>0</v>
      </c>
    </row>
    <row r="18" spans="2:106" x14ac:dyDescent="0.3">
      <c r="B18" s="1">
        <v>1301</v>
      </c>
      <c r="C18" s="1" t="s">
        <v>21</v>
      </c>
      <c r="D18" s="21">
        <v>-11</v>
      </c>
      <c r="E18" s="21">
        <v>-11</v>
      </c>
      <c r="F18" s="21">
        <v>-11</v>
      </c>
      <c r="G18" s="21">
        <v>-11</v>
      </c>
      <c r="H18" s="21">
        <v>-11</v>
      </c>
      <c r="I18" s="21">
        <v>-11</v>
      </c>
      <c r="J18" s="21">
        <v>11</v>
      </c>
      <c r="K18" s="21">
        <v>11</v>
      </c>
      <c r="L18" s="21">
        <v>11</v>
      </c>
      <c r="M18" s="21">
        <v>0</v>
      </c>
      <c r="N18" s="21">
        <v>0</v>
      </c>
      <c r="O18" s="21">
        <v>0</v>
      </c>
    </row>
    <row r="19" spans="2:106" x14ac:dyDescent="0.3">
      <c r="B19" s="1">
        <v>1305</v>
      </c>
      <c r="C19" s="1" t="s">
        <v>22</v>
      </c>
      <c r="D19" s="21">
        <v>100</v>
      </c>
      <c r="E19" s="21">
        <v>589.91</v>
      </c>
      <c r="F19" s="21">
        <v>846.58</v>
      </c>
      <c r="G19" s="21">
        <v>866.58</v>
      </c>
      <c r="H19" s="21">
        <v>1558.67</v>
      </c>
      <c r="I19" s="21">
        <v>1822.8</v>
      </c>
      <c r="J19" s="21">
        <v>1976.97</v>
      </c>
      <c r="K19" s="21">
        <v>2031.97</v>
      </c>
      <c r="L19" s="21">
        <v>2031.97</v>
      </c>
      <c r="M19" s="21">
        <v>0</v>
      </c>
      <c r="N19" s="21">
        <v>0</v>
      </c>
      <c r="O19" s="21">
        <v>0</v>
      </c>
    </row>
    <row r="20" spans="2:106" x14ac:dyDescent="0.3">
      <c r="B20" s="1">
        <v>1306</v>
      </c>
      <c r="C20" s="1" t="s">
        <v>112</v>
      </c>
      <c r="D20" s="21">
        <v>0</v>
      </c>
      <c r="E20" s="21">
        <v>621</v>
      </c>
      <c r="F20" s="21">
        <v>621</v>
      </c>
      <c r="G20" s="21">
        <v>621</v>
      </c>
      <c r="H20" s="21">
        <v>621</v>
      </c>
      <c r="I20" s="21">
        <v>621</v>
      </c>
      <c r="J20" s="21">
        <v>621</v>
      </c>
      <c r="K20" s="21">
        <v>650.38</v>
      </c>
      <c r="L20" s="21">
        <v>650.38</v>
      </c>
      <c r="M20" s="21">
        <v>0</v>
      </c>
      <c r="N20" s="21">
        <v>0</v>
      </c>
      <c r="O20" s="21">
        <v>0</v>
      </c>
    </row>
    <row r="21" spans="2:106" x14ac:dyDescent="0.3">
      <c r="B21" s="1">
        <v>1400</v>
      </c>
      <c r="C21" s="1" t="s">
        <v>85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06" x14ac:dyDescent="0.3">
      <c r="D22" s="23"/>
      <c r="E22" s="23"/>
      <c r="F22" s="24"/>
      <c r="G22" s="23"/>
      <c r="H22" s="23"/>
      <c r="I22" s="23"/>
      <c r="J22" s="23"/>
      <c r="K22" s="23"/>
      <c r="L22" s="23"/>
      <c r="M22" s="23"/>
      <c r="N22" s="23"/>
      <c r="O22" s="23"/>
    </row>
    <row r="23" spans="2:106" s="2" customFormat="1" x14ac:dyDescent="0.3">
      <c r="B23" s="3" t="s">
        <v>66</v>
      </c>
      <c r="C23" s="3" t="s">
        <v>14</v>
      </c>
      <c r="D23" s="25">
        <f t="shared" ref="D23:O23" si="0">SUM(D6:D22)</f>
        <v>76705.78</v>
      </c>
      <c r="E23" s="25">
        <f t="shared" si="0"/>
        <v>88820.22</v>
      </c>
      <c r="F23" s="25">
        <f t="shared" si="0"/>
        <v>98105.33</v>
      </c>
      <c r="G23" s="25">
        <f t="shared" si="0"/>
        <v>101604.37000000001</v>
      </c>
      <c r="H23" s="25">
        <f t="shared" si="0"/>
        <v>112043.77</v>
      </c>
      <c r="I23" s="25">
        <f t="shared" si="0"/>
        <v>113366.23000000001</v>
      </c>
      <c r="J23" s="25">
        <f t="shared" si="0"/>
        <v>204218.95999999996</v>
      </c>
      <c r="K23" s="25">
        <f t="shared" si="0"/>
        <v>205124.90999999997</v>
      </c>
      <c r="L23" s="25">
        <f t="shared" si="0"/>
        <v>207499.26999999996</v>
      </c>
      <c r="M23" s="25">
        <f t="shared" si="0"/>
        <v>0</v>
      </c>
      <c r="N23" s="25">
        <f t="shared" si="0"/>
        <v>0</v>
      </c>
      <c r="O23" s="25">
        <f t="shared" si="0"/>
        <v>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</row>
    <row r="24" spans="2:106" x14ac:dyDescent="0.3">
      <c r="C24" s="1"/>
      <c r="D24" s="26"/>
      <c r="E24" s="23"/>
      <c r="F24" s="27"/>
      <c r="G24" s="23"/>
      <c r="H24" s="23"/>
      <c r="I24" s="23"/>
      <c r="J24" s="23"/>
      <c r="K24" s="23"/>
      <c r="L24" s="26"/>
      <c r="M24" s="23"/>
      <c r="N24" s="23"/>
      <c r="O24" s="23"/>
    </row>
    <row r="25" spans="2:106" x14ac:dyDescent="0.3">
      <c r="B25" s="8">
        <v>101</v>
      </c>
      <c r="C25" s="8" t="s">
        <v>23</v>
      </c>
      <c r="D25" s="26"/>
      <c r="E25" s="23"/>
      <c r="F25" s="27"/>
      <c r="G25" s="23"/>
      <c r="H25" s="23"/>
      <c r="I25" s="23"/>
      <c r="J25" s="23"/>
      <c r="K25" s="23"/>
      <c r="L25" s="26"/>
      <c r="M25" s="23"/>
      <c r="N25" s="23"/>
      <c r="O25" s="23"/>
    </row>
    <row r="26" spans="2:106" x14ac:dyDescent="0.3">
      <c r="B26" s="1">
        <v>4000</v>
      </c>
      <c r="C26" s="1" t="s">
        <v>24</v>
      </c>
      <c r="D26" s="21">
        <v>5542.08</v>
      </c>
      <c r="E26" s="21">
        <v>11231.59</v>
      </c>
      <c r="F26" s="21">
        <v>16946.27</v>
      </c>
      <c r="G26" s="21">
        <v>22581.49</v>
      </c>
      <c r="H26" s="21">
        <v>28084.26</v>
      </c>
      <c r="I26" s="21">
        <v>33873.75</v>
      </c>
      <c r="J26" s="21">
        <v>39436.35</v>
      </c>
      <c r="K26" s="21">
        <v>44818.04</v>
      </c>
      <c r="L26" s="21">
        <v>49822.43</v>
      </c>
      <c r="M26" s="21">
        <v>0</v>
      </c>
      <c r="N26" s="21">
        <v>0</v>
      </c>
      <c r="O26" s="21">
        <v>0</v>
      </c>
    </row>
    <row r="27" spans="2:106" x14ac:dyDescent="0.3">
      <c r="B27" s="1">
        <v>4004</v>
      </c>
      <c r="C27" s="1" t="s">
        <v>119</v>
      </c>
      <c r="D27" s="21">
        <v>0</v>
      </c>
      <c r="E27" s="21">
        <v>15</v>
      </c>
      <c r="F27" s="21">
        <v>30</v>
      </c>
      <c r="G27" s="21">
        <v>45</v>
      </c>
      <c r="H27" s="21">
        <v>60</v>
      </c>
      <c r="I27" s="21">
        <v>75</v>
      </c>
      <c r="J27" s="21">
        <v>90</v>
      </c>
      <c r="K27" s="21">
        <v>105</v>
      </c>
      <c r="L27" s="21">
        <v>120</v>
      </c>
      <c r="M27" s="21">
        <v>0</v>
      </c>
      <c r="N27" s="21">
        <v>0</v>
      </c>
      <c r="O27" s="21">
        <v>0</v>
      </c>
    </row>
    <row r="28" spans="2:106" x14ac:dyDescent="0.3">
      <c r="B28" s="1">
        <v>4010</v>
      </c>
      <c r="C28" s="1" t="s">
        <v>25</v>
      </c>
      <c r="D28" s="21">
        <v>85</v>
      </c>
      <c r="E28" s="21">
        <v>85</v>
      </c>
      <c r="F28" s="21">
        <v>85</v>
      </c>
      <c r="G28" s="21">
        <v>85</v>
      </c>
      <c r="H28" s="21">
        <v>85</v>
      </c>
      <c r="I28" s="21">
        <v>85</v>
      </c>
      <c r="J28" s="21">
        <v>85</v>
      </c>
      <c r="K28" s="21">
        <v>265</v>
      </c>
      <c r="L28" s="21">
        <v>265</v>
      </c>
      <c r="M28" s="21">
        <v>0</v>
      </c>
      <c r="N28" s="21">
        <v>0</v>
      </c>
      <c r="O28" s="21">
        <v>0</v>
      </c>
    </row>
    <row r="29" spans="2:106" x14ac:dyDescent="0.3">
      <c r="B29" s="1">
        <v>4020</v>
      </c>
      <c r="C29" s="1" t="s">
        <v>26</v>
      </c>
      <c r="D29" s="21">
        <v>0</v>
      </c>
      <c r="E29" s="21">
        <v>0</v>
      </c>
      <c r="F29" s="21">
        <v>50</v>
      </c>
      <c r="G29" s="21">
        <v>50</v>
      </c>
      <c r="H29" s="21">
        <v>50</v>
      </c>
      <c r="I29" s="21">
        <v>50</v>
      </c>
      <c r="J29" s="21">
        <v>50</v>
      </c>
      <c r="K29" s="21">
        <v>50</v>
      </c>
      <c r="L29" s="21">
        <v>50</v>
      </c>
      <c r="M29" s="21">
        <v>0</v>
      </c>
      <c r="N29" s="21">
        <v>0</v>
      </c>
      <c r="O29" s="21">
        <v>0</v>
      </c>
    </row>
    <row r="30" spans="2:106" x14ac:dyDescent="0.3">
      <c r="B30" s="1">
        <v>4030</v>
      </c>
      <c r="C30" s="1" t="s">
        <v>92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06" x14ac:dyDescent="0.3">
      <c r="B31" s="1">
        <v>4050</v>
      </c>
      <c r="C31" s="1" t="s">
        <v>27</v>
      </c>
      <c r="D31" s="21">
        <v>0</v>
      </c>
      <c r="E31" s="21">
        <v>0</v>
      </c>
      <c r="F31" s="21">
        <v>0</v>
      </c>
      <c r="G31" s="21">
        <v>250</v>
      </c>
      <c r="H31" s="21">
        <v>250</v>
      </c>
      <c r="I31" s="21">
        <v>1050</v>
      </c>
      <c r="J31" s="21">
        <v>1050</v>
      </c>
      <c r="K31" s="21">
        <v>1300</v>
      </c>
      <c r="L31" s="21">
        <v>1300</v>
      </c>
      <c r="M31" s="21">
        <v>0</v>
      </c>
      <c r="N31" s="21">
        <v>0</v>
      </c>
      <c r="O31" s="21">
        <v>0</v>
      </c>
    </row>
    <row r="32" spans="2:106" x14ac:dyDescent="0.3">
      <c r="B32" s="1">
        <v>4051</v>
      </c>
      <c r="C32" s="1" t="s">
        <v>28</v>
      </c>
      <c r="D32" s="21">
        <v>0</v>
      </c>
      <c r="E32" s="21">
        <v>217.82</v>
      </c>
      <c r="F32" s="21">
        <v>479.04</v>
      </c>
      <c r="G32" s="21">
        <v>774.79</v>
      </c>
      <c r="H32" s="21">
        <v>1048.18</v>
      </c>
      <c r="I32" s="21">
        <v>1048.18</v>
      </c>
      <c r="J32" s="21">
        <v>2058.1799999999998</v>
      </c>
      <c r="K32" s="21">
        <v>2279.37</v>
      </c>
      <c r="L32" s="21">
        <v>2409.87</v>
      </c>
      <c r="M32" s="21">
        <v>0</v>
      </c>
      <c r="N32" s="21">
        <v>0</v>
      </c>
      <c r="O32" s="21">
        <v>0</v>
      </c>
    </row>
    <row r="33" spans="2:15" x14ac:dyDescent="0.3">
      <c r="B33" s="1">
        <v>4052</v>
      </c>
      <c r="C33" s="1" t="s">
        <v>29</v>
      </c>
      <c r="D33" s="21">
        <v>0</v>
      </c>
      <c r="E33" s="21">
        <v>882.42</v>
      </c>
      <c r="F33" s="21">
        <v>882.42</v>
      </c>
      <c r="G33" s="21">
        <v>882.42</v>
      </c>
      <c r="H33" s="21">
        <v>882.42</v>
      </c>
      <c r="I33" s="21">
        <v>882.42</v>
      </c>
      <c r="J33" s="21">
        <v>882.42</v>
      </c>
      <c r="K33" s="21">
        <v>882.42</v>
      </c>
      <c r="L33" s="21">
        <v>882.42</v>
      </c>
      <c r="M33" s="21">
        <v>0</v>
      </c>
      <c r="N33" s="21">
        <v>0</v>
      </c>
      <c r="O33" s="21">
        <v>0</v>
      </c>
    </row>
    <row r="34" spans="2:15" x14ac:dyDescent="0.3">
      <c r="B34" s="1">
        <v>4053</v>
      </c>
      <c r="C34" s="1" t="s">
        <v>30</v>
      </c>
      <c r="D34" s="21">
        <v>95</v>
      </c>
      <c r="E34" s="21">
        <v>987.47</v>
      </c>
      <c r="F34" s="21">
        <v>1257.47</v>
      </c>
      <c r="G34" s="21">
        <v>1257.47</v>
      </c>
      <c r="H34" s="21">
        <v>1257.47</v>
      </c>
      <c r="I34" s="21">
        <v>1257.47</v>
      </c>
      <c r="J34" s="21">
        <v>1299.47</v>
      </c>
      <c r="K34" s="21">
        <v>1299.47</v>
      </c>
      <c r="L34" s="21">
        <v>1299.47</v>
      </c>
      <c r="M34" s="21">
        <v>0</v>
      </c>
      <c r="N34" s="21">
        <v>0</v>
      </c>
      <c r="O34" s="21">
        <v>0</v>
      </c>
    </row>
    <row r="35" spans="2:15" x14ac:dyDescent="0.3">
      <c r="B35" s="1">
        <v>4054</v>
      </c>
      <c r="C35" s="1" t="s">
        <v>31</v>
      </c>
      <c r="D35" s="21">
        <v>-670</v>
      </c>
      <c r="E35" s="21">
        <v>22.5</v>
      </c>
      <c r="F35" s="21">
        <v>22.5</v>
      </c>
      <c r="G35" s="21">
        <v>22.5</v>
      </c>
      <c r="H35" s="21">
        <v>37.5</v>
      </c>
      <c r="I35" s="21">
        <v>37.5</v>
      </c>
      <c r="J35" s="21">
        <v>37.5</v>
      </c>
      <c r="K35" s="21">
        <v>37.5</v>
      </c>
      <c r="L35" s="21">
        <v>37.5</v>
      </c>
      <c r="M35" s="21">
        <v>0</v>
      </c>
      <c r="N35" s="21">
        <v>0</v>
      </c>
      <c r="O35" s="21">
        <v>0</v>
      </c>
    </row>
    <row r="36" spans="2:15" x14ac:dyDescent="0.3">
      <c r="B36" s="1">
        <v>4055</v>
      </c>
      <c r="C36" s="1" t="s">
        <v>32</v>
      </c>
      <c r="D36" s="21">
        <v>200.16</v>
      </c>
      <c r="E36" s="21">
        <v>1034.52</v>
      </c>
      <c r="F36" s="21">
        <v>1056.9000000000001</v>
      </c>
      <c r="G36" s="21">
        <v>1291.7</v>
      </c>
      <c r="H36" s="21">
        <v>2126.06</v>
      </c>
      <c r="I36" s="21">
        <v>2147.92</v>
      </c>
      <c r="J36" s="21">
        <v>2496.67</v>
      </c>
      <c r="K36" s="21">
        <v>3331.03</v>
      </c>
      <c r="L36" s="21">
        <v>3352.89</v>
      </c>
      <c r="M36" s="21">
        <v>0</v>
      </c>
      <c r="N36" s="21">
        <v>0</v>
      </c>
      <c r="O36" s="21">
        <v>0</v>
      </c>
    </row>
    <row r="37" spans="2:15" x14ac:dyDescent="0.3">
      <c r="B37" s="1">
        <v>4057</v>
      </c>
      <c r="C37" s="1" t="s">
        <v>33</v>
      </c>
      <c r="D37" s="21">
        <v>3</v>
      </c>
      <c r="E37" s="21">
        <v>6</v>
      </c>
      <c r="F37" s="21">
        <v>54.75</v>
      </c>
      <c r="G37" s="21">
        <v>60.75</v>
      </c>
      <c r="H37" s="21">
        <v>60.75</v>
      </c>
      <c r="I37" s="21">
        <v>138.30000000000001</v>
      </c>
      <c r="J37" s="21">
        <v>141.30000000000001</v>
      </c>
      <c r="K37" s="21">
        <v>144.30000000000001</v>
      </c>
      <c r="L37" s="21">
        <v>181.05</v>
      </c>
      <c r="M37" s="21">
        <v>0</v>
      </c>
      <c r="N37" s="21">
        <v>0</v>
      </c>
      <c r="O37" s="21">
        <v>0</v>
      </c>
    </row>
    <row r="38" spans="2:15" x14ac:dyDescent="0.3">
      <c r="B38" s="1">
        <v>4058</v>
      </c>
      <c r="C38" s="1" t="s">
        <v>87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608.34</v>
      </c>
      <c r="L38" s="21">
        <v>788.34</v>
      </c>
      <c r="M38" s="21">
        <v>0</v>
      </c>
      <c r="N38" s="21">
        <v>0</v>
      </c>
      <c r="O38" s="21">
        <v>0</v>
      </c>
    </row>
    <row r="39" spans="2:15" x14ac:dyDescent="0.3">
      <c r="B39" s="1">
        <v>4059</v>
      </c>
      <c r="C39" s="1" t="s">
        <v>129</v>
      </c>
      <c r="D39" s="21">
        <v>0</v>
      </c>
      <c r="E39" s="21">
        <v>14102.2</v>
      </c>
      <c r="F39" s="21">
        <v>19593.16</v>
      </c>
      <c r="G39" s="21">
        <v>25016.68</v>
      </c>
      <c r="H39" s="21">
        <v>27212.68</v>
      </c>
      <c r="I39" s="21">
        <v>28863.08</v>
      </c>
      <c r="J39" s="21">
        <v>28863.08</v>
      </c>
      <c r="K39" s="21">
        <v>29438.080000000002</v>
      </c>
      <c r="L39" s="21">
        <v>29688.080000000002</v>
      </c>
      <c r="M39" s="21">
        <v>0</v>
      </c>
      <c r="N39" s="21">
        <v>0</v>
      </c>
      <c r="O39" s="21">
        <v>0</v>
      </c>
    </row>
    <row r="40" spans="2:15" x14ac:dyDescent="0.3">
      <c r="B40" s="1">
        <v>4060</v>
      </c>
      <c r="C40" s="1" t="s">
        <v>90</v>
      </c>
      <c r="D40" s="21">
        <v>0</v>
      </c>
      <c r="E40" s="21">
        <v>40.799999999999997</v>
      </c>
      <c r="F40" s="21">
        <v>62.45</v>
      </c>
      <c r="G40" s="21">
        <v>62.45</v>
      </c>
      <c r="H40" s="21">
        <v>122.38</v>
      </c>
      <c r="I40" s="21">
        <v>142.65</v>
      </c>
      <c r="J40" s="21">
        <v>153.05000000000001</v>
      </c>
      <c r="K40" s="21">
        <v>277.88</v>
      </c>
      <c r="L40" s="21">
        <v>277.88</v>
      </c>
      <c r="M40" s="21">
        <v>0</v>
      </c>
      <c r="N40" s="21">
        <v>0</v>
      </c>
      <c r="O40" s="21">
        <v>0</v>
      </c>
    </row>
    <row r="41" spans="2:15" x14ac:dyDescent="0.3">
      <c r="B41" s="1">
        <v>4061</v>
      </c>
      <c r="C41" s="1" t="s">
        <v>94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3">
      <c r="B42" s="1">
        <v>4062</v>
      </c>
      <c r="C42" s="1" t="s">
        <v>157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2909.17</v>
      </c>
      <c r="M42" s="21">
        <v>0</v>
      </c>
      <c r="N42" s="21">
        <v>0</v>
      </c>
      <c r="O42" s="21">
        <v>0</v>
      </c>
    </row>
    <row r="43" spans="2:15" x14ac:dyDescent="0.3">
      <c r="B43" s="1">
        <v>4400</v>
      </c>
      <c r="C43" s="1" t="s">
        <v>34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3">
      <c r="B44" s="1">
        <v>4447</v>
      </c>
      <c r="C44" s="1" t="s">
        <v>151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5000</v>
      </c>
      <c r="L44" s="21">
        <v>5000</v>
      </c>
      <c r="M44" s="21">
        <v>0</v>
      </c>
      <c r="N44" s="21">
        <v>0</v>
      </c>
      <c r="O44" s="21">
        <v>0</v>
      </c>
    </row>
    <row r="45" spans="2:15" x14ac:dyDescent="0.3">
      <c r="B45" s="1">
        <v>4448</v>
      </c>
      <c r="C45" s="1" t="s">
        <v>105</v>
      </c>
      <c r="D45" s="21">
        <v>0</v>
      </c>
      <c r="E45" s="21">
        <v>0</v>
      </c>
      <c r="F45" s="21">
        <v>13</v>
      </c>
      <c r="G45" s="21">
        <v>13</v>
      </c>
      <c r="H45" s="21">
        <v>13</v>
      </c>
      <c r="I45" s="21">
        <v>13</v>
      </c>
      <c r="J45" s="21">
        <v>13</v>
      </c>
      <c r="K45" s="21">
        <v>13</v>
      </c>
      <c r="L45" s="21">
        <v>5304</v>
      </c>
      <c r="M45" s="21">
        <v>0</v>
      </c>
      <c r="N45" s="21">
        <v>0</v>
      </c>
      <c r="O45" s="21">
        <v>0</v>
      </c>
    </row>
    <row r="46" spans="2:15" x14ac:dyDescent="0.3">
      <c r="B46" s="1">
        <v>4449</v>
      </c>
      <c r="C46" s="1" t="s">
        <v>35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3">
      <c r="B47" s="1">
        <v>4452</v>
      </c>
      <c r="C47" s="1" t="s">
        <v>36</v>
      </c>
      <c r="D47" s="21">
        <v>-500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3">
      <c r="B48" s="1">
        <v>4721</v>
      </c>
      <c r="C48" s="1" t="s">
        <v>110</v>
      </c>
      <c r="D48" s="21">
        <v>0</v>
      </c>
      <c r="E48" s="21">
        <v>0</v>
      </c>
      <c r="F48" s="21">
        <v>0</v>
      </c>
      <c r="G48" s="21">
        <v>876.95</v>
      </c>
      <c r="H48" s="21">
        <v>4617.8500000000004</v>
      </c>
      <c r="I48" s="21">
        <v>4617.8500000000004</v>
      </c>
      <c r="J48" s="21">
        <v>4617.8500000000004</v>
      </c>
      <c r="K48" s="21">
        <v>4942.8500000000004</v>
      </c>
      <c r="L48" s="21">
        <v>5542.9</v>
      </c>
      <c r="M48" s="21">
        <v>0</v>
      </c>
      <c r="N48" s="21">
        <v>0</v>
      </c>
      <c r="O48" s="21">
        <v>0</v>
      </c>
    </row>
    <row r="49" spans="2:106" x14ac:dyDescent="0.3">
      <c r="B49" s="1">
        <v>4730</v>
      </c>
      <c r="C49" s="1" t="s">
        <v>101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06" x14ac:dyDescent="0.3">
      <c r="B50" s="1">
        <v>4920</v>
      </c>
      <c r="C50" s="1" t="s">
        <v>64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12436.52</v>
      </c>
      <c r="M50" s="21">
        <v>0</v>
      </c>
      <c r="N50" s="21">
        <v>0</v>
      </c>
      <c r="O50" s="21">
        <v>0</v>
      </c>
    </row>
    <row r="51" spans="2:106" x14ac:dyDescent="0.3">
      <c r="B51" s="1">
        <v>4930</v>
      </c>
      <c r="C51" s="1" t="s">
        <v>99</v>
      </c>
      <c r="D51" s="21">
        <v>0</v>
      </c>
      <c r="E51" s="21">
        <v>4750</v>
      </c>
      <c r="F51" s="21">
        <v>4750</v>
      </c>
      <c r="G51" s="21">
        <v>4750</v>
      </c>
      <c r="H51" s="21">
        <v>4750</v>
      </c>
      <c r="I51" s="21">
        <v>5680</v>
      </c>
      <c r="J51" s="21">
        <v>16305</v>
      </c>
      <c r="K51" s="21">
        <v>19720</v>
      </c>
      <c r="L51" s="21">
        <v>32195.98</v>
      </c>
      <c r="M51" s="21">
        <v>0</v>
      </c>
      <c r="N51" s="21">
        <v>0</v>
      </c>
      <c r="O51" s="21">
        <v>0</v>
      </c>
    </row>
    <row r="52" spans="2:106" x14ac:dyDescent="0.3">
      <c r="B52" s="1"/>
      <c r="C52" s="1"/>
      <c r="D52" s="23"/>
      <c r="E52" s="23"/>
      <c r="F52" s="24"/>
      <c r="G52" s="23"/>
      <c r="H52" s="23"/>
      <c r="I52" s="21"/>
      <c r="J52" s="21"/>
      <c r="K52" s="22"/>
      <c r="L52" s="21"/>
      <c r="M52" s="22"/>
      <c r="N52" s="23"/>
      <c r="O52" s="23"/>
    </row>
    <row r="53" spans="2:106" s="2" customFormat="1" x14ac:dyDescent="0.3">
      <c r="B53" s="3" t="s">
        <v>66</v>
      </c>
      <c r="C53" s="3" t="s">
        <v>23</v>
      </c>
      <c r="D53" s="28">
        <f t="shared" ref="D53:O53" si="1">SUM(D26:D52)</f>
        <v>4755.24</v>
      </c>
      <c r="E53" s="28">
        <f t="shared" si="1"/>
        <v>33375.32</v>
      </c>
      <c r="F53" s="28">
        <f t="shared" si="1"/>
        <v>45282.96</v>
      </c>
      <c r="G53" s="28">
        <f t="shared" si="1"/>
        <v>58020.2</v>
      </c>
      <c r="H53" s="28">
        <f t="shared" si="1"/>
        <v>70657.55</v>
      </c>
      <c r="I53" s="28">
        <f t="shared" si="1"/>
        <v>79962.12</v>
      </c>
      <c r="J53" s="28">
        <f t="shared" si="1"/>
        <v>97578.87000000001</v>
      </c>
      <c r="K53" s="28">
        <f t="shared" si="1"/>
        <v>114512.28000000001</v>
      </c>
      <c r="L53" s="28">
        <f t="shared" si="1"/>
        <v>153863.5</v>
      </c>
      <c r="M53" s="28">
        <f t="shared" si="1"/>
        <v>0</v>
      </c>
      <c r="N53" s="28">
        <f t="shared" si="1"/>
        <v>0</v>
      </c>
      <c r="O53" s="28">
        <f t="shared" si="1"/>
        <v>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</row>
    <row r="54" spans="2:106" x14ac:dyDescent="0.3">
      <c r="D54" s="23"/>
      <c r="E54" s="23"/>
      <c r="F54" s="24"/>
      <c r="G54" s="23"/>
      <c r="H54" s="23"/>
      <c r="I54" s="21"/>
      <c r="J54" s="21"/>
      <c r="K54" s="22"/>
      <c r="L54" s="21"/>
      <c r="M54" s="23"/>
      <c r="N54" s="23"/>
      <c r="O54" s="23"/>
    </row>
    <row r="55" spans="2:106" x14ac:dyDescent="0.3">
      <c r="B55" s="6">
        <v>104</v>
      </c>
      <c r="C55" s="8" t="s">
        <v>37</v>
      </c>
      <c r="D55" s="23"/>
      <c r="E55" s="23"/>
      <c r="F55" s="24"/>
      <c r="G55" s="23"/>
      <c r="H55" s="23"/>
      <c r="I55" s="21"/>
      <c r="J55" s="21"/>
      <c r="K55" s="22"/>
      <c r="L55" s="21"/>
      <c r="M55" s="23"/>
      <c r="N55" s="23"/>
      <c r="O55" s="23"/>
    </row>
    <row r="56" spans="2:106" x14ac:dyDescent="0.3">
      <c r="B56">
        <v>4140</v>
      </c>
      <c r="C56" s="1" t="s">
        <v>37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06" x14ac:dyDescent="0.3">
      <c r="B57">
        <v>4142</v>
      </c>
      <c r="C57" s="1" t="s">
        <v>38</v>
      </c>
      <c r="D57" s="21">
        <v>0</v>
      </c>
      <c r="E57" s="21">
        <v>0</v>
      </c>
      <c r="F57" s="21">
        <v>0</v>
      </c>
      <c r="G57" s="21">
        <v>0</v>
      </c>
      <c r="H57" s="21">
        <v>350</v>
      </c>
      <c r="I57" s="21">
        <v>350</v>
      </c>
      <c r="J57" s="21">
        <v>350</v>
      </c>
      <c r="K57" s="21">
        <v>350</v>
      </c>
      <c r="L57" s="21">
        <v>350</v>
      </c>
      <c r="M57" s="21">
        <v>0</v>
      </c>
      <c r="N57" s="21">
        <v>0</v>
      </c>
      <c r="O57" s="21">
        <v>0</v>
      </c>
    </row>
    <row r="58" spans="2:106" x14ac:dyDescent="0.3">
      <c r="B58">
        <v>4143</v>
      </c>
      <c r="C58" s="1" t="s">
        <v>39</v>
      </c>
      <c r="D58" s="21">
        <v>0.02</v>
      </c>
      <c r="E58" s="21">
        <v>300.26</v>
      </c>
      <c r="F58" s="21">
        <v>300.52</v>
      </c>
      <c r="G58" s="21">
        <v>301.04000000000002</v>
      </c>
      <c r="H58" s="21">
        <v>301.04000000000002</v>
      </c>
      <c r="I58" s="21">
        <v>301.41000000000003</v>
      </c>
      <c r="J58" s="21">
        <v>301.89</v>
      </c>
      <c r="K58" s="21">
        <v>302.23</v>
      </c>
      <c r="L58" s="21">
        <v>302.57</v>
      </c>
      <c r="M58" s="21">
        <v>0</v>
      </c>
      <c r="N58" s="21">
        <v>0</v>
      </c>
      <c r="O58" s="21">
        <v>0</v>
      </c>
    </row>
    <row r="59" spans="2:106" x14ac:dyDescent="0.3">
      <c r="B59">
        <v>4144</v>
      </c>
      <c r="C59" s="1" t="s">
        <v>65</v>
      </c>
      <c r="D59" s="21">
        <v>-600.15</v>
      </c>
      <c r="E59" s="21">
        <v>0</v>
      </c>
      <c r="F59" s="21">
        <v>3.38</v>
      </c>
      <c r="G59" s="21">
        <v>3.38</v>
      </c>
      <c r="H59" s="21">
        <v>3.38</v>
      </c>
      <c r="I59" s="21">
        <v>3.38</v>
      </c>
      <c r="J59" s="21">
        <v>3.38</v>
      </c>
      <c r="K59" s="21">
        <v>3.38</v>
      </c>
      <c r="L59" s="21">
        <v>1126.3499999999999</v>
      </c>
      <c r="M59" s="21">
        <v>0</v>
      </c>
      <c r="N59" s="21">
        <v>0</v>
      </c>
      <c r="O59" s="21">
        <v>0</v>
      </c>
    </row>
    <row r="60" spans="2:106" x14ac:dyDescent="0.3">
      <c r="B60" s="1">
        <v>4145</v>
      </c>
      <c r="C60" s="1" t="s">
        <v>40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06" x14ac:dyDescent="0.3">
      <c r="B61" s="1">
        <v>4146</v>
      </c>
      <c r="C61" s="1" t="s">
        <v>41</v>
      </c>
      <c r="D61" s="21">
        <v>0</v>
      </c>
      <c r="E61" s="21">
        <v>50</v>
      </c>
      <c r="F61" s="21">
        <v>50</v>
      </c>
      <c r="G61" s="21">
        <v>50</v>
      </c>
      <c r="H61" s="21">
        <v>50</v>
      </c>
      <c r="I61" s="21">
        <v>50</v>
      </c>
      <c r="J61" s="21">
        <v>50</v>
      </c>
      <c r="K61" s="21">
        <v>50</v>
      </c>
      <c r="L61" s="21">
        <v>50</v>
      </c>
      <c r="M61" s="21">
        <v>0</v>
      </c>
      <c r="N61" s="21">
        <v>0</v>
      </c>
      <c r="O61" s="21">
        <v>0</v>
      </c>
    </row>
    <row r="62" spans="2:106" x14ac:dyDescent="0.3">
      <c r="D62" s="23"/>
      <c r="E62" s="23"/>
      <c r="F62" s="24"/>
      <c r="G62" s="23"/>
      <c r="H62" s="23"/>
      <c r="I62" s="23"/>
      <c r="J62" s="23"/>
      <c r="K62" s="23"/>
      <c r="L62" s="23"/>
      <c r="M62" s="23"/>
      <c r="N62" s="23"/>
      <c r="O62" s="23"/>
    </row>
    <row r="63" spans="2:106" s="2" customFormat="1" x14ac:dyDescent="0.3">
      <c r="B63" s="2" t="s">
        <v>66</v>
      </c>
      <c r="C63" s="3" t="s">
        <v>37</v>
      </c>
      <c r="D63" s="25">
        <f>SUM(D56:D62)</f>
        <v>-600.13</v>
      </c>
      <c r="E63" s="25">
        <f t="shared" ref="E63:O63" si="2">SUM(E56:E62)</f>
        <v>350.26</v>
      </c>
      <c r="F63" s="25">
        <f>SUM(F56:F62)</f>
        <v>353.9</v>
      </c>
      <c r="G63" s="25">
        <f t="shared" si="2"/>
        <v>354.42</v>
      </c>
      <c r="H63" s="25">
        <f t="shared" si="2"/>
        <v>704.42</v>
      </c>
      <c r="I63" s="25">
        <f t="shared" si="2"/>
        <v>704.79000000000008</v>
      </c>
      <c r="J63" s="25">
        <f t="shared" si="2"/>
        <v>705.27</v>
      </c>
      <c r="K63" s="25">
        <f t="shared" si="2"/>
        <v>705.61</v>
      </c>
      <c r="L63" s="25">
        <f t="shared" si="2"/>
        <v>1828.9199999999998</v>
      </c>
      <c r="M63" s="25">
        <f t="shared" si="2"/>
        <v>0</v>
      </c>
      <c r="N63" s="25">
        <f t="shared" si="2"/>
        <v>0</v>
      </c>
      <c r="O63" s="25">
        <f t="shared" si="2"/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</row>
    <row r="64" spans="2:106" x14ac:dyDescent="0.3">
      <c r="C64" s="1"/>
      <c r="D64" s="26"/>
      <c r="E64" s="23"/>
      <c r="F64" s="27"/>
      <c r="G64" s="23"/>
      <c r="H64" s="23"/>
      <c r="I64" s="23"/>
      <c r="J64" s="23"/>
      <c r="K64" s="23"/>
      <c r="L64" s="26"/>
      <c r="M64" s="23"/>
      <c r="N64" s="23"/>
      <c r="O64" s="23"/>
    </row>
    <row r="65" spans="2:106" x14ac:dyDescent="0.3">
      <c r="B65" s="6">
        <v>301</v>
      </c>
      <c r="C65" s="8" t="s">
        <v>42</v>
      </c>
      <c r="D65" s="26"/>
      <c r="E65" s="23"/>
      <c r="F65" s="27"/>
      <c r="G65" s="23"/>
      <c r="H65" s="23"/>
      <c r="I65" s="23"/>
      <c r="J65" s="23"/>
      <c r="K65" s="23"/>
      <c r="L65" s="26"/>
      <c r="M65" s="23"/>
      <c r="N65" s="23"/>
      <c r="O65" s="23"/>
    </row>
    <row r="66" spans="2:106" x14ac:dyDescent="0.3">
      <c r="B66" s="1">
        <v>4200</v>
      </c>
      <c r="C66" s="1" t="s">
        <v>43</v>
      </c>
      <c r="D66" s="21">
        <v>0</v>
      </c>
      <c r="E66" s="21">
        <v>0</v>
      </c>
      <c r="F66" s="21">
        <v>65</v>
      </c>
      <c r="G66" s="21">
        <v>65</v>
      </c>
      <c r="H66" s="21">
        <v>165</v>
      </c>
      <c r="I66" s="21">
        <v>230</v>
      </c>
      <c r="J66" s="21">
        <v>295</v>
      </c>
      <c r="K66" s="21">
        <v>865</v>
      </c>
      <c r="L66" s="21">
        <v>865</v>
      </c>
      <c r="M66" s="21">
        <v>0</v>
      </c>
      <c r="N66" s="21">
        <v>0</v>
      </c>
      <c r="O66" s="21">
        <v>0</v>
      </c>
    </row>
    <row r="67" spans="2:106" x14ac:dyDescent="0.3">
      <c r="B67" s="1">
        <v>4201</v>
      </c>
      <c r="C67" s="1" t="s">
        <v>44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06" x14ac:dyDescent="0.3">
      <c r="B68" s="1">
        <v>4202</v>
      </c>
      <c r="C68" s="1" t="s">
        <v>45</v>
      </c>
      <c r="D68" s="21">
        <v>0</v>
      </c>
      <c r="E68" s="21">
        <v>62.5</v>
      </c>
      <c r="F68" s="21">
        <v>125</v>
      </c>
      <c r="G68" s="21">
        <v>125</v>
      </c>
      <c r="H68" s="21">
        <v>125</v>
      </c>
      <c r="I68" s="21">
        <v>187.5</v>
      </c>
      <c r="J68" s="21">
        <v>187.5</v>
      </c>
      <c r="K68" s="21">
        <v>187.5</v>
      </c>
      <c r="L68" s="21">
        <v>250</v>
      </c>
      <c r="M68" s="21">
        <v>0</v>
      </c>
      <c r="N68" s="21">
        <v>0</v>
      </c>
      <c r="O68" s="21">
        <v>0</v>
      </c>
    </row>
    <row r="69" spans="2:106" x14ac:dyDescent="0.3">
      <c r="B69" s="1">
        <v>4210</v>
      </c>
      <c r="C69" s="1" t="s">
        <v>93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06" x14ac:dyDescent="0.3">
      <c r="B70" s="1">
        <v>4300</v>
      </c>
      <c r="C70" s="1" t="s">
        <v>46</v>
      </c>
      <c r="D70" s="21">
        <v>0</v>
      </c>
      <c r="E70" s="21">
        <v>0</v>
      </c>
      <c r="F70" s="21">
        <v>304.88</v>
      </c>
      <c r="G70" s="21">
        <v>304.88</v>
      </c>
      <c r="H70" s="21">
        <v>914.64</v>
      </c>
      <c r="I70" s="21">
        <v>1046.6400000000001</v>
      </c>
      <c r="J70" s="21">
        <v>1656.4</v>
      </c>
      <c r="K70" s="21">
        <v>1961.28</v>
      </c>
      <c r="L70" s="21">
        <v>2266.16</v>
      </c>
      <c r="M70" s="21">
        <v>0</v>
      </c>
      <c r="N70" s="21">
        <v>0</v>
      </c>
      <c r="O70" s="21">
        <v>0</v>
      </c>
    </row>
    <row r="71" spans="2:106" x14ac:dyDescent="0.3">
      <c r="B71" s="1">
        <v>4301</v>
      </c>
      <c r="C71" s="1" t="s">
        <v>47</v>
      </c>
      <c r="D71" s="21">
        <v>-256.82</v>
      </c>
      <c r="E71" s="21">
        <v>40.82</v>
      </c>
      <c r="F71" s="21">
        <v>1672.03</v>
      </c>
      <c r="G71" s="21">
        <v>3165.37</v>
      </c>
      <c r="H71" s="21">
        <v>3288.88</v>
      </c>
      <c r="I71" s="21">
        <v>3455.58</v>
      </c>
      <c r="J71" s="21">
        <v>5078.57</v>
      </c>
      <c r="K71" s="21">
        <v>5194.9399999999996</v>
      </c>
      <c r="L71" s="21">
        <v>5821.98</v>
      </c>
      <c r="M71" s="21">
        <v>0</v>
      </c>
      <c r="N71" s="21">
        <v>0</v>
      </c>
      <c r="O71" s="21">
        <v>0</v>
      </c>
    </row>
    <row r="72" spans="2:106" x14ac:dyDescent="0.3">
      <c r="B72" s="1">
        <v>4302</v>
      </c>
      <c r="C72" s="1" t="s">
        <v>48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06" x14ac:dyDescent="0.3">
      <c r="B73" s="1">
        <v>4303</v>
      </c>
      <c r="C73" s="1" t="s">
        <v>49</v>
      </c>
      <c r="D73" s="21">
        <v>0</v>
      </c>
      <c r="E73" s="21">
        <v>157.5</v>
      </c>
      <c r="F73" s="21">
        <v>157.5</v>
      </c>
      <c r="G73" s="21">
        <v>157.5</v>
      </c>
      <c r="H73" s="21">
        <v>255.5</v>
      </c>
      <c r="I73" s="21">
        <v>255.5</v>
      </c>
      <c r="J73" s="21">
        <v>10565.8</v>
      </c>
      <c r="K73" s="21">
        <v>10565.8</v>
      </c>
      <c r="L73" s="21">
        <v>10663.8</v>
      </c>
      <c r="M73" s="21">
        <v>0</v>
      </c>
      <c r="N73" s="21">
        <v>0</v>
      </c>
      <c r="O73" s="21">
        <v>0</v>
      </c>
    </row>
    <row r="74" spans="2:106" x14ac:dyDescent="0.3">
      <c r="B74" s="1">
        <v>4306</v>
      </c>
      <c r="C74" s="1" t="s">
        <v>50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06" x14ac:dyDescent="0.3">
      <c r="B75" s="1">
        <v>4308</v>
      </c>
      <c r="C75" s="1" t="s">
        <v>51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06" x14ac:dyDescent="0.3">
      <c r="B76" s="1">
        <v>4309</v>
      </c>
      <c r="C76" s="1" t="s">
        <v>107</v>
      </c>
      <c r="D76" s="21">
        <v>0</v>
      </c>
      <c r="E76" s="21">
        <v>34</v>
      </c>
      <c r="F76" s="21">
        <v>34</v>
      </c>
      <c r="G76" s="21">
        <v>34</v>
      </c>
      <c r="H76" s="21">
        <v>34</v>
      </c>
      <c r="I76" s="21">
        <v>34</v>
      </c>
      <c r="J76" s="21">
        <v>34</v>
      </c>
      <c r="K76" s="21">
        <v>64</v>
      </c>
      <c r="L76" s="21">
        <v>64</v>
      </c>
      <c r="M76" s="21">
        <v>0</v>
      </c>
      <c r="N76" s="21">
        <v>0</v>
      </c>
      <c r="O76" s="21">
        <v>0</v>
      </c>
    </row>
    <row r="77" spans="2:106" x14ac:dyDescent="0.3">
      <c r="B77" s="1">
        <v>4320</v>
      </c>
      <c r="C77" s="1" t="s">
        <v>52</v>
      </c>
      <c r="D77" s="21">
        <v>0</v>
      </c>
      <c r="E77" s="21">
        <v>0</v>
      </c>
      <c r="F77" s="21">
        <v>0</v>
      </c>
      <c r="G77" s="21">
        <v>0</v>
      </c>
      <c r="H77" s="21">
        <v>2701</v>
      </c>
      <c r="I77" s="21">
        <v>2701</v>
      </c>
      <c r="J77" s="21">
        <v>2701</v>
      </c>
      <c r="K77" s="21">
        <v>2701</v>
      </c>
      <c r="L77" s="21">
        <v>2701</v>
      </c>
      <c r="M77" s="21">
        <v>0</v>
      </c>
      <c r="N77" s="21">
        <v>0</v>
      </c>
      <c r="O77" s="21">
        <v>0</v>
      </c>
    </row>
    <row r="78" spans="2:106" x14ac:dyDescent="0.3">
      <c r="B78" s="1"/>
      <c r="C78" s="1"/>
      <c r="D78" s="23"/>
      <c r="E78" s="23"/>
      <c r="F78" s="24"/>
      <c r="G78" s="23"/>
      <c r="H78" s="23"/>
      <c r="I78" s="23"/>
      <c r="J78" s="23"/>
      <c r="K78" s="23"/>
      <c r="L78" s="23"/>
      <c r="M78" s="23"/>
      <c r="N78" s="23"/>
      <c r="O78" s="23"/>
    </row>
    <row r="79" spans="2:106" s="2" customFormat="1" x14ac:dyDescent="0.3">
      <c r="B79" s="2" t="s">
        <v>66</v>
      </c>
      <c r="C79" s="3" t="s">
        <v>42</v>
      </c>
      <c r="D79" s="25">
        <f>SUM(D66:D78)</f>
        <v>-256.82</v>
      </c>
      <c r="E79" s="25">
        <f t="shared" ref="E79:O79" si="3">SUM(E66:E78)</f>
        <v>294.82</v>
      </c>
      <c r="F79" s="25">
        <f t="shared" si="3"/>
        <v>2358.41</v>
      </c>
      <c r="G79" s="25">
        <f t="shared" si="3"/>
        <v>3851.75</v>
      </c>
      <c r="H79" s="25">
        <f t="shared" si="3"/>
        <v>7484.02</v>
      </c>
      <c r="I79" s="25">
        <f t="shared" si="3"/>
        <v>7910.22</v>
      </c>
      <c r="J79" s="25">
        <f t="shared" si="3"/>
        <v>20518.269999999997</v>
      </c>
      <c r="K79" s="25">
        <f t="shared" si="3"/>
        <v>21539.519999999997</v>
      </c>
      <c r="L79" s="25">
        <f t="shared" si="3"/>
        <v>22631.94</v>
      </c>
      <c r="M79" s="25">
        <f t="shared" si="3"/>
        <v>0</v>
      </c>
      <c r="N79" s="25">
        <f t="shared" si="3"/>
        <v>0</v>
      </c>
      <c r="O79" s="25">
        <f t="shared" si="3"/>
        <v>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</row>
    <row r="80" spans="2:106" x14ac:dyDescent="0.3">
      <c r="C80" s="1"/>
      <c r="D80" s="26"/>
      <c r="E80" s="23"/>
      <c r="F80" s="27"/>
      <c r="G80" s="23"/>
      <c r="H80" s="23"/>
      <c r="I80" s="23"/>
      <c r="J80" s="23"/>
      <c r="K80" s="23"/>
      <c r="L80" s="26"/>
      <c r="M80" s="23"/>
      <c r="N80" s="23"/>
      <c r="O80" s="23"/>
    </row>
    <row r="81" spans="2:15" x14ac:dyDescent="0.3">
      <c r="B81" s="6">
        <v>302</v>
      </c>
      <c r="C81" s="8" t="s">
        <v>53</v>
      </c>
      <c r="D81" s="26"/>
      <c r="E81" s="23"/>
      <c r="F81" s="27"/>
      <c r="G81" s="23"/>
      <c r="H81" s="23"/>
      <c r="I81" s="23"/>
      <c r="J81" s="23"/>
      <c r="K81" s="23"/>
      <c r="L81" s="26"/>
      <c r="M81" s="23"/>
      <c r="N81" s="23"/>
      <c r="O81" s="23"/>
    </row>
    <row r="82" spans="2:15" x14ac:dyDescent="0.3">
      <c r="B82">
        <v>4350</v>
      </c>
      <c r="C82" s="1" t="s">
        <v>53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3">
      <c r="B83" s="1">
        <v>4351</v>
      </c>
      <c r="C83" s="1" t="s">
        <v>55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3">
      <c r="B84" s="1">
        <v>4352</v>
      </c>
      <c r="C84" s="1" t="s">
        <v>56</v>
      </c>
      <c r="D84" s="21">
        <v>6</v>
      </c>
      <c r="E84" s="21">
        <v>12</v>
      </c>
      <c r="F84" s="21">
        <v>12</v>
      </c>
      <c r="G84" s="21">
        <v>3432</v>
      </c>
      <c r="H84" s="21">
        <v>5132</v>
      </c>
      <c r="I84" s="21">
        <v>8546.5</v>
      </c>
      <c r="J84" s="21">
        <v>9373</v>
      </c>
      <c r="K84" s="21">
        <v>10285</v>
      </c>
      <c r="L84" s="21">
        <v>10985</v>
      </c>
      <c r="M84" s="21">
        <v>0</v>
      </c>
      <c r="N84" s="21">
        <v>0</v>
      </c>
      <c r="O84" s="21">
        <v>0</v>
      </c>
    </row>
    <row r="85" spans="2:15" x14ac:dyDescent="0.3">
      <c r="B85" s="1">
        <v>4353</v>
      </c>
      <c r="C85" s="1" t="s">
        <v>57</v>
      </c>
      <c r="D85" s="21">
        <v>0</v>
      </c>
      <c r="E85" s="21">
        <v>254.5</v>
      </c>
      <c r="F85" s="21">
        <v>254.5</v>
      </c>
      <c r="G85" s="21">
        <v>254.5</v>
      </c>
      <c r="H85" s="21">
        <v>254.5</v>
      </c>
      <c r="I85" s="21">
        <v>263.22000000000003</v>
      </c>
      <c r="J85" s="21">
        <v>729.7</v>
      </c>
      <c r="K85" s="21">
        <v>729.7</v>
      </c>
      <c r="L85" s="21">
        <v>729.7</v>
      </c>
      <c r="M85" s="21">
        <v>0</v>
      </c>
      <c r="N85" s="21">
        <v>0</v>
      </c>
      <c r="O85" s="21">
        <v>0</v>
      </c>
    </row>
    <row r="86" spans="2:15" x14ac:dyDescent="0.3">
      <c r="B86" s="1">
        <v>4354</v>
      </c>
      <c r="C86" s="1" t="s">
        <v>109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57</v>
      </c>
      <c r="M86" s="21">
        <v>0</v>
      </c>
      <c r="N86" s="21">
        <v>0</v>
      </c>
      <c r="O86" s="21">
        <v>0</v>
      </c>
    </row>
    <row r="87" spans="2:15" x14ac:dyDescent="0.3">
      <c r="B87" s="1">
        <v>4375</v>
      </c>
      <c r="C87" s="1" t="s">
        <v>58</v>
      </c>
      <c r="D87" s="21">
        <v>0</v>
      </c>
      <c r="E87" s="21">
        <v>0</v>
      </c>
      <c r="F87" s="21">
        <v>0</v>
      </c>
      <c r="G87" s="21">
        <v>0</v>
      </c>
      <c r="H87" s="21">
        <v>1300</v>
      </c>
      <c r="I87" s="21">
        <v>1300</v>
      </c>
      <c r="J87" s="21">
        <v>1300</v>
      </c>
      <c r="K87" s="21">
        <v>1300</v>
      </c>
      <c r="L87" s="21">
        <v>1310</v>
      </c>
      <c r="M87" s="21">
        <v>0</v>
      </c>
      <c r="N87" s="21">
        <v>0</v>
      </c>
      <c r="O87" s="21">
        <v>0</v>
      </c>
    </row>
    <row r="88" spans="2:15" x14ac:dyDescent="0.3">
      <c r="B88" s="1"/>
      <c r="C88" s="1"/>
      <c r="D88" s="26"/>
      <c r="E88" s="23"/>
      <c r="F88" s="27"/>
      <c r="G88" s="23"/>
      <c r="H88" s="23"/>
      <c r="I88" s="21"/>
      <c r="J88" s="21"/>
      <c r="K88" s="22"/>
      <c r="L88" s="21"/>
      <c r="M88" s="23"/>
      <c r="N88" s="23"/>
      <c r="O88" s="23"/>
    </row>
    <row r="89" spans="2:15" s="6" customFormat="1" x14ac:dyDescent="0.3">
      <c r="B89" s="159" t="s">
        <v>66</v>
      </c>
      <c r="C89" s="7" t="s">
        <v>54</v>
      </c>
      <c r="D89" s="158">
        <f>SUM(D82:D88)</f>
        <v>6</v>
      </c>
      <c r="E89" s="158">
        <f t="shared" ref="E89:O89" si="4">SUM(E82:E88)</f>
        <v>266.5</v>
      </c>
      <c r="F89" s="158">
        <f t="shared" si="4"/>
        <v>266.5</v>
      </c>
      <c r="G89" s="158">
        <f t="shared" si="4"/>
        <v>3686.5</v>
      </c>
      <c r="H89" s="158">
        <f t="shared" si="4"/>
        <v>6686.5</v>
      </c>
      <c r="I89" s="158">
        <f t="shared" si="4"/>
        <v>10109.719999999999</v>
      </c>
      <c r="J89" s="158">
        <f t="shared" si="4"/>
        <v>11402.7</v>
      </c>
      <c r="K89" s="158">
        <f t="shared" si="4"/>
        <v>12314.7</v>
      </c>
      <c r="L89" s="158">
        <f t="shared" si="4"/>
        <v>13081.7</v>
      </c>
      <c r="M89" s="158">
        <f t="shared" si="4"/>
        <v>0</v>
      </c>
      <c r="N89" s="158">
        <f t="shared" si="4"/>
        <v>0</v>
      </c>
      <c r="O89" s="158">
        <f t="shared" si="4"/>
        <v>0</v>
      </c>
    </row>
    <row r="90" spans="2:15" x14ac:dyDescent="0.3">
      <c r="C90" s="1"/>
      <c r="D90" s="26"/>
      <c r="E90" s="23"/>
      <c r="F90" s="23"/>
      <c r="G90" s="23"/>
      <c r="H90" s="23"/>
      <c r="I90" s="23"/>
      <c r="J90" s="23"/>
      <c r="K90" s="23"/>
      <c r="L90" s="26"/>
      <c r="M90" s="23"/>
      <c r="N90" s="23"/>
      <c r="O90" s="23"/>
    </row>
    <row r="91" spans="2:15" x14ac:dyDescent="0.3">
      <c r="B91" s="6">
        <v>805</v>
      </c>
      <c r="C91" s="8" t="s">
        <v>59</v>
      </c>
      <c r="D91" s="26"/>
      <c r="E91" s="23"/>
      <c r="F91" s="23"/>
      <c r="G91" s="23"/>
      <c r="H91" s="23"/>
      <c r="I91" s="23"/>
      <c r="J91" s="23"/>
      <c r="K91" s="23"/>
      <c r="L91" s="26"/>
      <c r="M91" s="23"/>
      <c r="N91" s="23"/>
      <c r="O91" s="23"/>
    </row>
    <row r="92" spans="2:15" x14ac:dyDescent="0.3">
      <c r="B92" s="1">
        <v>4800</v>
      </c>
      <c r="C92" s="1" t="s">
        <v>59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3">
      <c r="B93" s="1">
        <v>4802</v>
      </c>
      <c r="C93" s="1" t="s">
        <v>89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3">
      <c r="B94" s="1">
        <v>4803</v>
      </c>
      <c r="C94" s="1" t="s">
        <v>85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3">
      <c r="B95" s="1">
        <v>4806</v>
      </c>
      <c r="C95" s="1" t="s">
        <v>91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3">
      <c r="B96" s="1">
        <v>4807</v>
      </c>
      <c r="C96" s="1" t="s">
        <v>120</v>
      </c>
      <c r="D96" s="21">
        <v>0</v>
      </c>
      <c r="E96" s="21">
        <v>0</v>
      </c>
      <c r="F96" s="21">
        <v>97.37</v>
      </c>
      <c r="G96" s="21">
        <v>157.37</v>
      </c>
      <c r="H96" s="21">
        <v>157.37</v>
      </c>
      <c r="I96" s="21">
        <v>157.37</v>
      </c>
      <c r="J96" s="21">
        <v>157.37</v>
      </c>
      <c r="K96" s="21">
        <v>157.37</v>
      </c>
      <c r="L96" s="21">
        <v>645.41</v>
      </c>
      <c r="M96" s="21">
        <v>0</v>
      </c>
      <c r="N96" s="21">
        <v>0</v>
      </c>
      <c r="O96" s="21">
        <v>0</v>
      </c>
    </row>
    <row r="97" spans="2:106" x14ac:dyDescent="0.3">
      <c r="B97" s="1" t="s">
        <v>161</v>
      </c>
      <c r="C97" s="1" t="s">
        <v>159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06" x14ac:dyDescent="0.3">
      <c r="B98" s="1"/>
      <c r="C98" s="1"/>
      <c r="D98" s="26"/>
      <c r="E98" s="23"/>
      <c r="F98" s="27"/>
      <c r="G98" s="23"/>
      <c r="H98" s="23"/>
      <c r="I98" s="23"/>
      <c r="J98" s="23"/>
      <c r="K98" s="23"/>
      <c r="L98" s="26"/>
      <c r="M98" s="23"/>
      <c r="N98" s="23"/>
      <c r="O98" s="23"/>
    </row>
    <row r="99" spans="2:106" s="2" customFormat="1" x14ac:dyDescent="0.3">
      <c r="B99" s="2" t="s">
        <v>66</v>
      </c>
      <c r="C99" s="3" t="s">
        <v>59</v>
      </c>
      <c r="D99" s="25">
        <f>SUM(D92:D97)</f>
        <v>0</v>
      </c>
      <c r="E99" s="25">
        <f t="shared" ref="E99:O99" si="5">SUM(E92:E97)</f>
        <v>0</v>
      </c>
      <c r="F99" s="25">
        <f t="shared" si="5"/>
        <v>97.37</v>
      </c>
      <c r="G99" s="25">
        <f t="shared" si="5"/>
        <v>157.37</v>
      </c>
      <c r="H99" s="25">
        <f t="shared" si="5"/>
        <v>157.37</v>
      </c>
      <c r="I99" s="25">
        <f t="shared" si="5"/>
        <v>157.37</v>
      </c>
      <c r="J99" s="25">
        <f t="shared" si="5"/>
        <v>157.37</v>
      </c>
      <c r="K99" s="25">
        <f t="shared" si="5"/>
        <v>157.37</v>
      </c>
      <c r="L99" s="25">
        <f t="shared" si="5"/>
        <v>645.41</v>
      </c>
      <c r="M99" s="25">
        <f t="shared" si="5"/>
        <v>0</v>
      </c>
      <c r="N99" s="25">
        <f t="shared" si="5"/>
        <v>0</v>
      </c>
      <c r="O99" s="25">
        <f t="shared" si="5"/>
        <v>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</row>
    <row r="100" spans="2:106" x14ac:dyDescent="0.3">
      <c r="C100" s="1"/>
      <c r="D100" s="29"/>
      <c r="E100" s="30"/>
      <c r="F100" s="31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2:106" x14ac:dyDescent="0.3">
      <c r="C101" t="s">
        <v>71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2:106" x14ac:dyDescent="0.3">
      <c r="C102" t="s">
        <v>72</v>
      </c>
      <c r="D102" s="23">
        <f t="shared" ref="D102:O102" si="6">+D23</f>
        <v>76705.78</v>
      </c>
      <c r="E102" s="23">
        <f t="shared" si="6"/>
        <v>88820.22</v>
      </c>
      <c r="F102" s="23">
        <f t="shared" si="6"/>
        <v>98105.33</v>
      </c>
      <c r="G102" s="23">
        <f t="shared" si="6"/>
        <v>101604.37000000001</v>
      </c>
      <c r="H102" s="23">
        <f t="shared" si="6"/>
        <v>112043.77</v>
      </c>
      <c r="I102" s="23">
        <f t="shared" si="6"/>
        <v>113366.23000000001</v>
      </c>
      <c r="J102" s="23">
        <f t="shared" si="6"/>
        <v>204218.95999999996</v>
      </c>
      <c r="K102" s="23">
        <f t="shared" si="6"/>
        <v>205124.90999999997</v>
      </c>
      <c r="L102" s="23">
        <f t="shared" si="6"/>
        <v>207499.26999999996</v>
      </c>
      <c r="M102" s="23">
        <f t="shared" si="6"/>
        <v>0</v>
      </c>
      <c r="N102" s="23">
        <f t="shared" si="6"/>
        <v>0</v>
      </c>
      <c r="O102" s="23">
        <f t="shared" si="6"/>
        <v>0</v>
      </c>
    </row>
    <row r="103" spans="2:106" x14ac:dyDescent="0.3">
      <c r="C103" t="s">
        <v>73</v>
      </c>
      <c r="D103" s="23">
        <f t="shared" ref="D103:O103" si="7">+D53+D63+D79+D89+D99</f>
        <v>3904.2899999999995</v>
      </c>
      <c r="E103" s="23">
        <f t="shared" si="7"/>
        <v>34286.9</v>
      </c>
      <c r="F103" s="23">
        <f t="shared" si="7"/>
        <v>48359.140000000007</v>
      </c>
      <c r="G103" s="23">
        <f t="shared" si="7"/>
        <v>66070.239999999991</v>
      </c>
      <c r="H103" s="23">
        <f t="shared" si="7"/>
        <v>85689.86</v>
      </c>
      <c r="I103" s="23">
        <f t="shared" si="7"/>
        <v>98844.219999999987</v>
      </c>
      <c r="J103" s="23">
        <f t="shared" si="7"/>
        <v>130362.48</v>
      </c>
      <c r="K103" s="23">
        <f t="shared" si="7"/>
        <v>149229.48000000001</v>
      </c>
      <c r="L103" s="23">
        <f t="shared" si="7"/>
        <v>192051.47000000003</v>
      </c>
      <c r="M103" s="23">
        <f t="shared" si="7"/>
        <v>0</v>
      </c>
      <c r="N103" s="23">
        <f t="shared" si="7"/>
        <v>0</v>
      </c>
      <c r="O103" s="23">
        <f t="shared" si="7"/>
        <v>0</v>
      </c>
    </row>
    <row r="104" spans="2:106" x14ac:dyDescent="0.3"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2:106" x14ac:dyDescent="0.3">
      <c r="C105" t="s">
        <v>74</v>
      </c>
      <c r="D105" s="23">
        <f>+D102-D103</f>
        <v>72801.490000000005</v>
      </c>
      <c r="E105" s="23">
        <f t="shared" ref="E105:N105" si="8">+E102-E103</f>
        <v>54533.32</v>
      </c>
      <c r="F105" s="23">
        <f t="shared" si="8"/>
        <v>49746.189999999995</v>
      </c>
      <c r="G105" s="23">
        <f t="shared" si="8"/>
        <v>35534.130000000019</v>
      </c>
      <c r="H105" s="23">
        <f t="shared" si="8"/>
        <v>26353.910000000003</v>
      </c>
      <c r="I105" s="23">
        <f t="shared" si="8"/>
        <v>14522.010000000024</v>
      </c>
      <c r="J105" s="23">
        <f t="shared" si="8"/>
        <v>73856.479999999967</v>
      </c>
      <c r="K105" s="23">
        <f t="shared" si="8"/>
        <v>55895.429999999964</v>
      </c>
      <c r="L105" s="23">
        <f t="shared" si="8"/>
        <v>15447.79999999993</v>
      </c>
      <c r="M105" s="23">
        <f t="shared" si="8"/>
        <v>0</v>
      </c>
      <c r="N105" s="23">
        <f t="shared" si="8"/>
        <v>0</v>
      </c>
      <c r="O105" s="23">
        <f t="shared" ref="O105" si="9">+O102-O103</f>
        <v>0</v>
      </c>
    </row>
    <row r="106" spans="2:106" x14ac:dyDescent="0.3"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2:106" x14ac:dyDescent="0.3">
      <c r="B107" s="15"/>
      <c r="C107" s="15" t="s">
        <v>75</v>
      </c>
      <c r="D107" s="21">
        <v>72801</v>
      </c>
      <c r="E107" s="21">
        <v>54533</v>
      </c>
      <c r="F107" s="21">
        <v>49746</v>
      </c>
      <c r="G107" s="21">
        <v>35534</v>
      </c>
      <c r="H107" s="21">
        <v>26354</v>
      </c>
      <c r="I107" s="21">
        <v>14522</v>
      </c>
      <c r="J107" s="21">
        <v>73856</v>
      </c>
      <c r="K107" s="21">
        <v>55895</v>
      </c>
      <c r="L107" s="21">
        <v>15448</v>
      </c>
      <c r="M107" s="21">
        <v>0</v>
      </c>
      <c r="N107" s="21">
        <v>0</v>
      </c>
      <c r="O107" s="21">
        <v>0</v>
      </c>
    </row>
    <row r="108" spans="2:106" x14ac:dyDescent="0.3">
      <c r="B108" s="15"/>
      <c r="C108" s="15" t="s">
        <v>76</v>
      </c>
      <c r="D108" s="32">
        <f t="shared" ref="D108:O108" si="10">+D105-D107</f>
        <v>0.49000000000523869</v>
      </c>
      <c r="E108" s="32">
        <f t="shared" si="10"/>
        <v>0.31999999999970896</v>
      </c>
      <c r="F108" s="32">
        <f t="shared" si="10"/>
        <v>0.18999999999505235</v>
      </c>
      <c r="G108" s="32">
        <f t="shared" si="10"/>
        <v>0.13000000001920853</v>
      </c>
      <c r="H108" s="32">
        <f t="shared" si="10"/>
        <v>-8.999999999650754E-2</v>
      </c>
      <c r="I108" s="32">
        <f t="shared" si="10"/>
        <v>1.0000000023865141E-2</v>
      </c>
      <c r="J108" s="32">
        <f t="shared" si="10"/>
        <v>0.47999999996682163</v>
      </c>
      <c r="K108" s="32">
        <f t="shared" si="10"/>
        <v>0.42999999996391125</v>
      </c>
      <c r="L108" s="32">
        <f t="shared" si="10"/>
        <v>-0.20000000006984919</v>
      </c>
      <c r="M108" s="32">
        <f t="shared" si="10"/>
        <v>0</v>
      </c>
      <c r="N108" s="32">
        <f t="shared" si="10"/>
        <v>0</v>
      </c>
      <c r="O108" s="32">
        <f t="shared" si="10"/>
        <v>0</v>
      </c>
    </row>
    <row r="109" spans="2:106" x14ac:dyDescent="0.3">
      <c r="D109" s="32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2:106" x14ac:dyDescent="0.3">
      <c r="D110" s="33" t="s">
        <v>77</v>
      </c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2:106" x14ac:dyDescent="0.3">
      <c r="D111" s="33" t="s">
        <v>78</v>
      </c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2:106" x14ac:dyDescent="0.3"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4:15" x14ac:dyDescent="0.3"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4:15" x14ac:dyDescent="0.3"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4:15" x14ac:dyDescent="0.3"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4:15" x14ac:dyDescent="0.3"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4:15" x14ac:dyDescent="0.3"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4:15" x14ac:dyDescent="0.3"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4:15" x14ac:dyDescent="0.3"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4:15" x14ac:dyDescent="0.3"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4:15" x14ac:dyDescent="0.3"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4:15" x14ac:dyDescent="0.3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spans="4:15" x14ac:dyDescent="0.3"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</row>
    <row r="124" spans="4:15" x14ac:dyDescent="0.3"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4:15" x14ac:dyDescent="0.3"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  <row r="126" spans="4:15" x14ac:dyDescent="0.3"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</row>
    <row r="127" spans="4:15" x14ac:dyDescent="0.3"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</row>
    <row r="128" spans="4:15" x14ac:dyDescent="0.3"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</row>
    <row r="129" spans="4:15" x14ac:dyDescent="0.3"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</row>
    <row r="130" spans="4:15" x14ac:dyDescent="0.3"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</sheetData>
  <phoneticPr fontId="6" type="noConversion"/>
  <pageMargins left="0.75000000000000011" right="0.75000000000000011" top="1" bottom="1" header="0.5" footer="0.5"/>
  <pageSetup paperSize="9" scale="70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5" ma:contentTypeDescription="Create a new document." ma:contentTypeScope="" ma:versionID="aeb804a72c179e1b1b0ad42291d7dab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6191bcd38882899c9588ef034c696280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83E43-265F-487D-B811-C96A5C6ADC07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a2bab89b-4039-4d0d-85fa-8d828f28e792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cdb8bcd6-6b35-4e41-aa42-51a98490204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880685-723A-4301-894C-DB869A08D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82C345-E443-4955-95E7-31C070B74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I&amp;E</vt:lpstr>
      <vt:lpstr>CUM TB ENTRY</vt:lpstr>
      <vt:lpstr>'CUM TB ENTRY'!Print_Area</vt:lpstr>
      <vt:lpstr>'MONTHLY I&amp;E'!Print_Area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Lynn Hannawin</cp:lastModifiedBy>
  <cp:lastPrinted>2022-12-28T11:20:56Z</cp:lastPrinted>
  <dcterms:created xsi:type="dcterms:W3CDTF">2018-07-31T15:53:58Z</dcterms:created>
  <dcterms:modified xsi:type="dcterms:W3CDTF">2023-01-10T16:48:53Z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0x01010067BA35116025A346933680F0DCCB641B</vt:lpwstr>
  </property>
</Properties>
</file>