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ratfieldmortimer.sharepoint.com/sites/ParishCouncil/Meeting papers/Full Council/2022 - 2023/22-10-13/"/>
    </mc:Choice>
  </mc:AlternateContent>
  <xr:revisionPtr revIDLastSave="2" documentId="8_{56B9A557-5762-46C7-B762-6981E7725945}" xr6:coauthVersionLast="47" xr6:coauthVersionMax="47" xr10:uidLastSave="{13CA53B0-3947-4E65-A674-C24980568BE4}"/>
  <bookViews>
    <workbookView xWindow="-108" yWindow="-108" windowWidth="23256" windowHeight="12576" activeTab="3" xr2:uid="{00000000-000D-0000-FFFF-FFFF00000000}"/>
  </bookViews>
  <sheets>
    <sheet name="MML Breakdown" sheetId="7" r:id="rId1"/>
    <sheet name="SMPC Breakdown" sheetId="1" r:id="rId2"/>
    <sheet name="Sheet1" sheetId="3" state="hidden" r:id="rId3"/>
    <sheet name="Income and Expenditure" sheetId="2" r:id="rId4"/>
  </sheets>
  <definedNames>
    <definedName name="_xlnm.Print_Area" localSheetId="3">'Income and Expenditure'!$A$2:$B$51</definedName>
    <definedName name="_xlnm.Print_Area" localSheetId="1">'SMPC Breakdown'!$B$1:$S$74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4" i="1" l="1"/>
  <c r="L10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9" i="1"/>
  <c r="L8" i="1"/>
  <c r="L7" i="1"/>
  <c r="L6" i="1"/>
  <c r="L5" i="1"/>
  <c r="L11" i="1"/>
  <c r="S58" i="1" l="1"/>
  <c r="J28" i="1" l="1"/>
  <c r="C13" i="2" s="1"/>
  <c r="I28" i="1"/>
  <c r="C11" i="2" s="1"/>
  <c r="G28" i="1"/>
  <c r="C10" i="2" s="1"/>
  <c r="F28" i="1"/>
  <c r="C9" i="2" s="1"/>
  <c r="E28" i="1"/>
  <c r="H28" i="1"/>
  <c r="C12" i="2" s="1"/>
  <c r="D77" i="1"/>
  <c r="C4" i="2" l="1"/>
  <c r="E39" i="2"/>
  <c r="G39" i="2" s="1"/>
  <c r="E36" i="2"/>
  <c r="E35" i="2"/>
  <c r="E34" i="2"/>
  <c r="E31" i="2"/>
  <c r="E28" i="2"/>
  <c r="E27" i="2"/>
  <c r="E26" i="2"/>
  <c r="E8" i="2"/>
  <c r="G8" i="2" s="1"/>
  <c r="E6" i="2"/>
  <c r="E5" i="2"/>
  <c r="G64" i="7"/>
  <c r="G49" i="7"/>
  <c r="G43" i="7"/>
  <c r="G42" i="7"/>
  <c r="G41" i="7"/>
  <c r="G40" i="7"/>
  <c r="G39" i="7"/>
  <c r="G32" i="7"/>
  <c r="G25" i="7"/>
  <c r="G18" i="7"/>
  <c r="H9" i="7" l="1"/>
  <c r="I9" i="7" s="1"/>
  <c r="H8" i="7"/>
  <c r="I8" i="7" s="1"/>
  <c r="H7" i="7"/>
  <c r="I7" i="7" s="1"/>
  <c r="H6" i="7"/>
  <c r="I6" i="7" s="1"/>
  <c r="G10" i="7"/>
  <c r="I10" i="7" s="1"/>
  <c r="B43" i="7"/>
  <c r="B45" i="7" s="1"/>
  <c r="B40" i="7"/>
  <c r="B39" i="7"/>
  <c r="B38" i="7"/>
  <c r="B41" i="7" s="1"/>
  <c r="B47" i="7" l="1"/>
  <c r="G28" i="2"/>
  <c r="G27" i="2"/>
  <c r="G26" i="2"/>
  <c r="G13" i="2"/>
  <c r="G12" i="2"/>
  <c r="G11" i="2"/>
  <c r="G10" i="2"/>
  <c r="G9" i="2"/>
  <c r="E42" i="2"/>
  <c r="E15" i="2"/>
  <c r="G6" i="2" l="1"/>
  <c r="G36" i="2"/>
  <c r="G35" i="2"/>
  <c r="C30" i="2"/>
  <c r="G30" i="2" s="1"/>
  <c r="S63" i="1" l="1"/>
  <c r="N70" i="1"/>
  <c r="C34" i="2" s="1"/>
  <c r="G34" i="2" s="1"/>
  <c r="M70" i="1"/>
  <c r="C33" i="2" s="1"/>
  <c r="G33" i="2" s="1"/>
  <c r="S62" i="1"/>
  <c r="S61" i="1"/>
  <c r="S56" i="1"/>
  <c r="S45" i="1"/>
  <c r="S55" i="1"/>
  <c r="S54" i="1"/>
  <c r="S53" i="1"/>
  <c r="P70" i="1"/>
  <c r="C38" i="2" s="1"/>
  <c r="G38" i="2" s="1"/>
  <c r="S46" i="1"/>
  <c r="O70" i="1"/>
  <c r="C37" i="2" s="1"/>
  <c r="G37" i="2" s="1"/>
  <c r="L70" i="1" l="1"/>
  <c r="C32" i="2" s="1"/>
  <c r="G32" i="2" s="1"/>
  <c r="S57" i="1"/>
  <c r="S52" i="1"/>
  <c r="S51" i="1"/>
  <c r="S50" i="1"/>
  <c r="S49" i="1"/>
  <c r="S48" i="1"/>
  <c r="S47" i="1"/>
  <c r="S44" i="1"/>
  <c r="S42" i="1"/>
  <c r="S41" i="1"/>
  <c r="S40" i="1"/>
  <c r="E70" i="1"/>
  <c r="C23" i="2" s="1"/>
  <c r="G23" i="2" s="1"/>
  <c r="Q70" i="1"/>
  <c r="C40" i="2" s="1"/>
  <c r="G40" i="2" s="1"/>
  <c r="K70" i="1"/>
  <c r="J70" i="1"/>
  <c r="C31" i="2" s="1"/>
  <c r="G31" i="2" s="1"/>
  <c r="I70" i="1"/>
  <c r="C29" i="2" s="1"/>
  <c r="G29" i="2" s="1"/>
  <c r="H70" i="1"/>
  <c r="G70" i="1"/>
  <c r="C25" i="2" s="1"/>
  <c r="G25" i="2" s="1"/>
  <c r="F70" i="1"/>
  <c r="C24" i="2" s="1"/>
  <c r="G24" i="2" s="1"/>
  <c r="K28" i="1" l="1"/>
  <c r="G5" i="2"/>
  <c r="S71" i="1"/>
  <c r="G4" i="2"/>
  <c r="S70" i="1"/>
  <c r="L28" i="1" l="1"/>
  <c r="C7" i="2"/>
  <c r="G7" i="2" s="1"/>
  <c r="C42" i="2"/>
  <c r="G42" i="2" s="1"/>
  <c r="C15" i="2" l="1"/>
  <c r="G15" i="2" s="1"/>
  <c r="H4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 Assistant</author>
    <author>Bernise O'Reilly</author>
  </authors>
  <commentList>
    <comment ref="D11" authorId="0" shapeId="0" xr:uid="{5074DE4B-9DDF-4DC5-906E-92AC0C47779C}">
      <text>
        <r>
          <rPr>
            <b/>
            <sz val="9"/>
            <color indexed="81"/>
            <rFont val="Tahoma"/>
            <family val="2"/>
          </rPr>
          <t>Admin Assistant:</t>
        </r>
        <r>
          <rPr>
            <sz val="9"/>
            <color indexed="81"/>
            <rFont val="Tahoma"/>
            <family val="2"/>
          </rPr>
          <t xml:space="preserve">
Funds paid by Monkton Copse Trust account at Englefield</t>
        </r>
      </text>
    </comment>
    <comment ref="F40" authorId="1" shapeId="0" xr:uid="{4969BFC6-92A7-4F1F-A239-BB3BD113CAB5}">
      <text>
        <r>
          <rPr>
            <sz val="11"/>
            <color theme="1"/>
            <rFont val="Calibri"/>
            <family val="2"/>
            <scheme val="minor"/>
          </rPr>
          <t>Bernise O'Reilly:
Awaiting confirmation we can deduct previous deposit paid in December 2019.</t>
        </r>
      </text>
    </comment>
    <comment ref="Q40" authorId="0" shapeId="0" xr:uid="{00F14217-2C61-454F-BBDB-934C1CE3291D}">
      <text>
        <r>
          <rPr>
            <b/>
            <sz val="9"/>
            <color indexed="81"/>
            <rFont val="Tahoma"/>
            <family val="2"/>
          </rPr>
          <t>Admin Assistant:</t>
        </r>
        <r>
          <rPr>
            <sz val="9"/>
            <color indexed="81"/>
            <rFont val="Tahoma"/>
            <family val="2"/>
          </rPr>
          <t xml:space="preserve">
Transport Charge</t>
        </r>
      </text>
    </comment>
  </commentList>
</comments>
</file>

<file path=xl/sharedStrings.xml><?xml version="1.0" encoding="utf-8"?>
<sst xmlns="http://schemas.openxmlformats.org/spreadsheetml/2006/main" count="271" uniqueCount="226">
  <si>
    <t>Insurance</t>
  </si>
  <si>
    <t>Total Expenditure ex VAT</t>
  </si>
  <si>
    <t>PO 2127
 (replaces PO1945)</t>
  </si>
  <si>
    <t>PO 2129</t>
  </si>
  <si>
    <t>Clive Fortune Big Band</t>
  </si>
  <si>
    <t>PO 2131   (replaces   PO1955)</t>
  </si>
  <si>
    <t>Reading Scottish Pipe Band</t>
  </si>
  <si>
    <t>Argo Jazz Quintet</t>
  </si>
  <si>
    <t>PO  2140</t>
  </si>
  <si>
    <t>PO 2137                               
(replaces 1951)</t>
  </si>
  <si>
    <t>Village Eye</t>
  </si>
  <si>
    <t>PO 2149</t>
  </si>
  <si>
    <t>PO 2151</t>
  </si>
  <si>
    <t>Hadley Skip Hire</t>
  </si>
  <si>
    <t>Star Fireworks Ltd</t>
  </si>
  <si>
    <t>QUEEN'S PLATINUM JUBILEE - INCOME &amp; EXPENDITURE TRACKING</t>
  </si>
  <si>
    <t>Date</t>
  </si>
  <si>
    <t>Invice No.</t>
  </si>
  <si>
    <t>Description</t>
  </si>
  <si>
    <t>Sponsorship</t>
  </si>
  <si>
    <t>Bar</t>
  </si>
  <si>
    <t>MVP Market Row</t>
  </si>
  <si>
    <t>Total Income Due</t>
  </si>
  <si>
    <t>Triangle Travel</t>
  </si>
  <si>
    <t>Engelfield Estate</t>
  </si>
  <si>
    <t>Spratleys of Mortimer</t>
  </si>
  <si>
    <t>1909 (CR20202003)</t>
  </si>
  <si>
    <t>Day Aggregates</t>
  </si>
  <si>
    <t>Waller Construction</t>
  </si>
  <si>
    <t>Earthline  Ltd</t>
  </si>
  <si>
    <t>Lindum Construction Services</t>
  </si>
  <si>
    <t>1913 (CR20202005)</t>
  </si>
  <si>
    <t>Hills Quarry Products</t>
  </si>
  <si>
    <t>The Baobab</t>
  </si>
  <si>
    <t>Entric Services Ltd</t>
  </si>
  <si>
    <t>Coop Mortimer</t>
  </si>
  <si>
    <t>Meadcoates Pubs (Horse &amp; Groom)</t>
  </si>
  <si>
    <t>TA Fisher</t>
  </si>
  <si>
    <t>De Vere</t>
  </si>
  <si>
    <t>David Cliff</t>
  </si>
  <si>
    <t>Total</t>
  </si>
  <si>
    <t>Expenditure Rialtas 4059</t>
  </si>
  <si>
    <t>Ref</t>
  </si>
  <si>
    <t>Marquee</t>
  </si>
  <si>
    <t>Advertising</t>
  </si>
  <si>
    <t>Fireworks</t>
  </si>
  <si>
    <t>Music</t>
  </si>
  <si>
    <t>Flight Display</t>
  </si>
  <si>
    <t>Sundries</t>
  </si>
  <si>
    <t>Vehicle Hire</t>
  </si>
  <si>
    <t>Stage &amp; Technicals</t>
  </si>
  <si>
    <t>Toilets</t>
  </si>
  <si>
    <t>Security</t>
  </si>
  <si>
    <t>Medical Cover</t>
  </si>
  <si>
    <t xml:space="preserve">Radar Room </t>
  </si>
  <si>
    <t>PO 2208 (internal)</t>
  </si>
  <si>
    <t>Village Eye - 4,500 leaflets</t>
  </si>
  <si>
    <t>PO 2226</t>
  </si>
  <si>
    <t>Berkshire Printing &amp; Finishing Ltd</t>
  </si>
  <si>
    <t>PO 2229         (replaces PO1952)</t>
  </si>
  <si>
    <t>PO 2204         (replaces PO1954)</t>
  </si>
  <si>
    <t>PO  2132</t>
  </si>
  <si>
    <t>A1 Loos - Toilets and Sanitation</t>
  </si>
  <si>
    <t>PO2214 (internal)</t>
  </si>
  <si>
    <t>PO 2212</t>
  </si>
  <si>
    <t>Medical Rescue International - 2x medical response vehicle and care assistant</t>
  </si>
  <si>
    <t>PO 2213</t>
  </si>
  <si>
    <t>PO 2218</t>
  </si>
  <si>
    <t>Berkshire Big Red Bus Co. - bus hire</t>
  </si>
  <si>
    <t>PO 2219</t>
  </si>
  <si>
    <t>Visions Event - staging &amp; lighting</t>
  </si>
  <si>
    <t>PO 2220</t>
  </si>
  <si>
    <t>PO 2228</t>
  </si>
  <si>
    <t>SIAV: Harley Wings sound system</t>
  </si>
  <si>
    <t>PO 2227</t>
  </si>
  <si>
    <t>Red Sky Festival - comms</t>
  </si>
  <si>
    <t>PO 2230</t>
  </si>
  <si>
    <t>Hencilla Canworth - event insurance</t>
  </si>
  <si>
    <t>PO 2231</t>
  </si>
  <si>
    <t>AMR Traffic Management</t>
  </si>
  <si>
    <t>PO 2232 (Internal)</t>
  </si>
  <si>
    <t>PO 2237 (Internal)</t>
  </si>
  <si>
    <t>RC Saunders Ltd - Herras Fencing, missing poles, Lorry &amp; cherry picker fuel, diesel for generator, Missing taps, Drivers labour, supply of water pipe</t>
  </si>
  <si>
    <t>Analysis of  Income</t>
  </si>
  <si>
    <t>Bar - Saturday 12 hours</t>
  </si>
  <si>
    <r>
      <t>MVP: Market Row</t>
    </r>
    <r>
      <rPr>
        <sz val="11"/>
        <rFont val="Calibri"/>
        <family val="2"/>
        <scheme val="minor"/>
      </rPr>
      <t xml:space="preserve"> -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£15 fee + 10% of takings</t>
    </r>
  </si>
  <si>
    <t>MVP: Refreshments</t>
  </si>
  <si>
    <t>Total Income</t>
  </si>
  <si>
    <t>Analysis of Expenditure</t>
  </si>
  <si>
    <t>Saturday Music</t>
  </si>
  <si>
    <t>Total Expenditure</t>
  </si>
  <si>
    <t>Profit/loss for Event</t>
  </si>
  <si>
    <r>
      <t>MVP: Food concessions - £50 fee + 10% of takings</t>
    </r>
    <r>
      <rPr>
        <vertAlign val="superscript"/>
        <sz val="11"/>
        <rFont val="Calibri"/>
        <family val="2"/>
        <scheme val="minor"/>
      </rPr>
      <t>3</t>
    </r>
  </si>
  <si>
    <r>
      <t>Sundries</t>
    </r>
    <r>
      <rPr>
        <vertAlign val="superscript"/>
        <sz val="11"/>
        <color theme="1"/>
        <rFont val="Calibri"/>
        <family val="2"/>
        <scheme val="minor"/>
      </rPr>
      <t>4</t>
    </r>
  </si>
  <si>
    <t>Saunders Inspired Prod - video hire through Veo Events</t>
  </si>
  <si>
    <t>Original PO raised for £2036 but there was a slight increas on the original quote to £2196</t>
  </si>
  <si>
    <t>Budgeted amount allowed for MML of £8,850. £5k was paid to them for incidentals and the other £3850 has covered the costs understage &amp; technicals</t>
  </si>
  <si>
    <t>Bar Costs</t>
  </si>
  <si>
    <t>Santas Commission</t>
  </si>
  <si>
    <t>Glasses Cost</t>
  </si>
  <si>
    <t>Crew Total</t>
  </si>
  <si>
    <t>Crew Catering</t>
  </si>
  <si>
    <t>Glasses Income</t>
  </si>
  <si>
    <t>MML Income</t>
  </si>
  <si>
    <t>MML Expenditure</t>
  </si>
  <si>
    <t>MVP Refreshment Tent</t>
  </si>
  <si>
    <t>MORTIMER MUSIC LIVE CIC</t>
  </si>
  <si>
    <t>JUBILEE ACCOUNTING</t>
  </si>
  <si>
    <t>Budget</t>
  </si>
  <si>
    <t>Actual Spend v Budget</t>
  </si>
  <si>
    <t xml:space="preserve"> Budget </t>
  </si>
  <si>
    <t xml:space="preserve"> Spend </t>
  </si>
  <si>
    <t>Under/Over Spend</t>
  </si>
  <si>
    <t>Music Evening</t>
  </si>
  <si>
    <t>Music Stage</t>
  </si>
  <si>
    <t>Music Marquee / Stage</t>
  </si>
  <si>
    <t>Security*</t>
  </si>
  <si>
    <t>Additional budget for extra screen - Simon</t>
  </si>
  <si>
    <t>Granted following reduced aerial displays</t>
  </si>
  <si>
    <t>Additional Budget for Screen</t>
  </si>
  <si>
    <t>Totals</t>
  </si>
  <si>
    <t>Credit</t>
  </si>
  <si>
    <t>*Need for additional Security Staff agreed on Frday evening</t>
  </si>
  <si>
    <t>SMPC Cashflow Payment</t>
  </si>
  <si>
    <t>-</t>
  </si>
  <si>
    <t>Bar Profits Friday</t>
  </si>
  <si>
    <t>Retained by MML</t>
  </si>
  <si>
    <t>MML net position (Friday)</t>
  </si>
  <si>
    <t>Bar Profits Saturday</t>
  </si>
  <si>
    <t>H&amp;G Glasses Sales</t>
  </si>
  <si>
    <t>Friday net bar revenue</t>
  </si>
  <si>
    <t>Costs</t>
  </si>
  <si>
    <t>Surplus</t>
  </si>
  <si>
    <t>Artists Total</t>
  </si>
  <si>
    <t>Artist Riders</t>
  </si>
  <si>
    <t>Bar Breakdown</t>
  </si>
  <si>
    <t>Stage Roof &amp; LX Hire</t>
  </si>
  <si>
    <t>Friday</t>
  </si>
  <si>
    <t>Wet Revenue</t>
  </si>
  <si>
    <t>Inc VAT</t>
  </si>
  <si>
    <t>Gross surplus</t>
  </si>
  <si>
    <t>Santas commission</t>
  </si>
  <si>
    <t>Audio Hire</t>
  </si>
  <si>
    <t>No VAT</t>
  </si>
  <si>
    <t>Stage Hire</t>
  </si>
  <si>
    <t>Ex Vat</t>
  </si>
  <si>
    <t>Saturday</t>
  </si>
  <si>
    <t>Screen Hire</t>
  </si>
  <si>
    <t>Comms Hire</t>
  </si>
  <si>
    <t>Outside of budget - Event Comms Hire</t>
  </si>
  <si>
    <t>Marquee Hire</t>
  </si>
  <si>
    <t>Outside of budget - Bar Tent</t>
  </si>
  <si>
    <t>Totals MML Balancing</t>
  </si>
  <si>
    <t>Saturday net bar revenue</t>
  </si>
  <si>
    <t>Total Revenue</t>
  </si>
  <si>
    <t>Revenue retained by MML</t>
  </si>
  <si>
    <t>Less glasses loss</t>
  </si>
  <si>
    <t>Revenue to be released to SMPC</t>
  </si>
  <si>
    <t>Total Expenditure on Behalf of SMPC</t>
  </si>
  <si>
    <t>Net bar revenue</t>
  </si>
  <si>
    <t>Less upfront cashflow payment</t>
  </si>
  <si>
    <t>Expenses to be recovered from SMPC by MML</t>
  </si>
  <si>
    <t>Glasses</t>
  </si>
  <si>
    <t>Glasses Revenue (bar)*</t>
  </si>
  <si>
    <t>Revenue less Costs</t>
  </si>
  <si>
    <t>To be transferred to SMPC</t>
  </si>
  <si>
    <t>Glasses Revenue (H&amp;G)*</t>
  </si>
  <si>
    <t>Glasses loss*</t>
  </si>
  <si>
    <t>*Not inc glasses sponsorship</t>
  </si>
  <si>
    <t>Bar Cost Breakdown</t>
  </si>
  <si>
    <t>Beer</t>
  </si>
  <si>
    <t>Non-sponsored glasses</t>
  </si>
  <si>
    <t>Volunteer T-Shirts</t>
  </si>
  <si>
    <t>Fridges</t>
  </si>
  <si>
    <t>Wine</t>
  </si>
  <si>
    <t>Signage</t>
  </si>
  <si>
    <t>Décor</t>
  </si>
  <si>
    <t>Dib Coin Volunteer Donations</t>
  </si>
  <si>
    <t>Bookers</t>
  </si>
  <si>
    <t>Misc</t>
  </si>
  <si>
    <t>TOTALS</t>
  </si>
  <si>
    <t>SMPC  Expenditure</t>
  </si>
  <si>
    <t>SMPC Income</t>
  </si>
  <si>
    <t>MML Cashflow Payment</t>
  </si>
  <si>
    <t>Marquees</t>
  </si>
  <si>
    <t>Crown Marqueez</t>
  </si>
  <si>
    <t>Reading Pipers</t>
  </si>
  <si>
    <t>Red Sky</t>
  </si>
  <si>
    <t xml:space="preserve"> </t>
  </si>
  <si>
    <t>MVP</t>
  </si>
  <si>
    <t>MVP Food Concessions</t>
  </si>
  <si>
    <t>Lucky Ticket</t>
  </si>
  <si>
    <t>Remaining glasses are property of SMPC</t>
  </si>
  <si>
    <t>Lucky Ticket cash sales</t>
  </si>
  <si>
    <t>Lucky Ticket card sales</t>
  </si>
  <si>
    <r>
      <t>Lucky Ticket - £1 per ticket - cash</t>
    </r>
    <r>
      <rPr>
        <vertAlign val="superscript"/>
        <sz val="11"/>
        <rFont val="Calibri"/>
        <family val="2"/>
        <scheme val="minor"/>
      </rPr>
      <t xml:space="preserve">1 </t>
    </r>
    <r>
      <rPr>
        <sz val="11"/>
        <rFont val="Calibri"/>
        <family val="2"/>
        <scheme val="minor"/>
      </rPr>
      <t>&amp; card sales</t>
    </r>
    <r>
      <rPr>
        <vertAlign val="superscript"/>
        <sz val="11"/>
        <rFont val="Calibri"/>
        <family val="2"/>
        <scheme val="minor"/>
      </rPr>
      <t>2</t>
    </r>
  </si>
  <si>
    <t>Accounts for the £5k cashflow advance made to MML from SMPC</t>
  </si>
  <si>
    <t>Traffic Management</t>
  </si>
  <si>
    <t xml:space="preserve">Security </t>
  </si>
  <si>
    <r>
      <rPr>
        <i/>
        <vertAlign val="superscript"/>
        <sz val="11"/>
        <color theme="1"/>
        <rFont val="Calibri"/>
        <family val="2"/>
        <scheme val="minor"/>
      </rPr>
      <t>4</t>
    </r>
    <r>
      <rPr>
        <i/>
        <sz val="11"/>
        <color theme="1"/>
        <rFont val="Calibri"/>
        <family val="2"/>
        <scheme val="minor"/>
      </rPr>
      <t>See SMPC Breakdown for details</t>
    </r>
  </si>
  <si>
    <t>MML - music evening</t>
  </si>
  <si>
    <t>Claude Fenton telehandler</t>
  </si>
  <si>
    <t>County Hire generator</t>
  </si>
  <si>
    <t>Bunting, sports accessories, cable ties &amp; wire, gas &amp; spray paint, mileage claim</t>
  </si>
  <si>
    <t>Repayment of overpaid commission of £400 to Burnetts Fun Fair</t>
  </si>
  <si>
    <t>Crownz Marquees</t>
  </si>
  <si>
    <t xml:space="preserve">Harlequin Marquees </t>
  </si>
  <si>
    <t>Willink School Fund donation for use of equipment</t>
  </si>
  <si>
    <t>Alfred Palmer Memorial Field lights - donation towards insurance and storage</t>
  </si>
  <si>
    <r>
      <rPr>
        <i/>
        <vertAlign val="superscript"/>
        <sz val="11"/>
        <color theme="1"/>
        <rFont val="Calibri"/>
        <family val="2"/>
        <scheme val="minor"/>
      </rPr>
      <t>3</t>
    </r>
    <r>
      <rPr>
        <i/>
        <sz val="11"/>
        <color theme="1"/>
        <rFont val="Calibri"/>
        <family val="2"/>
        <scheme val="minor"/>
      </rPr>
      <t>This includes the £50 deposit pad by Whittles Fun Fair which they donated to the event</t>
    </r>
  </si>
  <si>
    <r>
      <rPr>
        <i/>
        <vertAlign val="superscript"/>
        <sz val="11"/>
        <color theme="1"/>
        <rFont val="Calibri"/>
        <family val="2"/>
        <scheme val="minor"/>
      </rPr>
      <t>1</t>
    </r>
    <r>
      <rPr>
        <i/>
        <sz val="11"/>
        <color theme="1"/>
        <rFont val="Calibri"/>
        <family val="2"/>
        <scheme val="minor"/>
      </rPr>
      <t xml:space="preserve"> Total cash sales were £3,133.74 and £400 was taken in cash for prizes. The £250.00 was unclaimed and this has subsequently been paid into the SMPC Bank account</t>
    </r>
  </si>
  <si>
    <r>
      <rPr>
        <i/>
        <vertAlign val="superscript"/>
        <sz val="11"/>
        <color theme="1"/>
        <rFont val="Calibri"/>
        <family val="2"/>
        <scheme val="minor"/>
      </rPr>
      <t>2</t>
    </r>
    <r>
      <rPr>
        <i/>
        <sz val="11"/>
        <color theme="1"/>
        <rFont val="Calibri"/>
        <family val="2"/>
        <scheme val="minor"/>
      </rPr>
      <t>After Zettle card fees of £19.75, total card sales were</t>
    </r>
    <r>
      <rPr>
        <i/>
        <vertAlign val="superscript"/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£1079.25</t>
    </r>
  </si>
  <si>
    <t>Net surplus from MML</t>
  </si>
  <si>
    <t>Fun Fairs</t>
  </si>
  <si>
    <t>Whittles Fun Fair</t>
  </si>
  <si>
    <t>Burnetts Fun Fair</t>
  </si>
  <si>
    <r>
      <t xml:space="preserve">Fun Fairs - </t>
    </r>
    <r>
      <rPr>
        <sz val="11"/>
        <rFont val="Calibri"/>
        <family val="2"/>
        <scheme val="minor"/>
      </rPr>
      <t>10% of takings from Fri &amp; Sat</t>
    </r>
    <r>
      <rPr>
        <vertAlign val="superscript"/>
        <sz val="11"/>
        <color theme="1"/>
        <rFont val="Calibri"/>
        <family val="2"/>
        <scheme val="minor"/>
      </rPr>
      <t>3</t>
    </r>
  </si>
  <si>
    <t>Debit - SMPC: Expenditure through SMPC</t>
  </si>
  <si>
    <t>Debit - MML: Expenditure through MML on behalf of SMPC</t>
  </si>
  <si>
    <t>Willink Donation for equipment loan</t>
  </si>
  <si>
    <t>Net Suplus from MML</t>
  </si>
  <si>
    <t>30/09/2022 Rialtas balance:</t>
  </si>
  <si>
    <t>MML surplus (received 04/10/2022)</t>
  </si>
  <si>
    <t>NOT YET RECEIVED as at 30/09/2022</t>
  </si>
  <si>
    <t>NOT YET PAID as at 30/09/2022 - awaiting invoices</t>
  </si>
  <si>
    <t>DRAFT SUBJECT TO APPROVAL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</si>
</sst>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41" formatCode="_-* #,##0_-;\-* #,##0_-;_-* &quot;-&quot;_-;_-@_-"/>
    <numFmt numFmtId="43" formatCode="_-* #,##0.00_-;\-* #,##0.00_-;_-* &quot;-&quot;??_-;_-@_-"/>
  </numFmts>
  <fonts count="5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3" tint="0.39997558519241921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i/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 Light"/>
      <family val="2"/>
    </font>
    <font>
      <sz val="10"/>
      <name val="Calibri Light"/>
      <family val="2"/>
    </font>
    <font>
      <sz val="10"/>
      <name val="Calibri"/>
      <family val="2"/>
      <scheme val="minor"/>
    </font>
    <font>
      <i/>
      <sz val="10"/>
      <color theme="1"/>
      <name val="Arial Nova Cond Light"/>
      <family val="2"/>
    </font>
    <font>
      <i/>
      <sz val="10"/>
      <color rgb="FFFF0000"/>
      <name val="Arial"/>
      <family val="2"/>
    </font>
    <font>
      <sz val="10"/>
      <color theme="0"/>
      <name val="Calibri"/>
      <family val="2"/>
      <scheme val="minor"/>
    </font>
    <font>
      <sz val="10"/>
      <color theme="3" tint="0.39997558519241921"/>
      <name val="Calibri"/>
      <family val="2"/>
      <scheme val="minor"/>
    </font>
    <font>
      <sz val="10"/>
      <color theme="9" tint="-0.499984740745262"/>
      <name val="Calibri"/>
      <family val="2"/>
      <scheme val="minor"/>
    </font>
    <font>
      <b/>
      <sz val="10"/>
      <color rgb="FF974706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6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name val="Arial"/>
      <family val="2"/>
    </font>
    <font>
      <sz val="11"/>
      <color rgb="FFFF0000"/>
      <name val="Calibri"/>
      <family val="2"/>
      <scheme val="minor"/>
    </font>
    <font>
      <i/>
      <sz val="10"/>
      <name val="Calibri"/>
      <family val="2"/>
      <scheme val="minor"/>
    </font>
    <font>
      <sz val="10"/>
      <color rgb="FF974706"/>
      <name val="Calibri"/>
      <family val="2"/>
      <scheme val="minor"/>
    </font>
    <font>
      <i/>
      <sz val="10"/>
      <color theme="1"/>
      <name val="Calibri"/>
      <family val="2"/>
    </font>
    <font>
      <sz val="10"/>
      <color rgb="FF000000"/>
      <name val="Calibri Light"/>
      <family val="2"/>
    </font>
    <font>
      <sz val="10"/>
      <color theme="0" tint="-0.34998626667073579"/>
      <name val="Calibri Light"/>
      <family val="2"/>
    </font>
    <font>
      <sz val="10"/>
      <color rgb="FF000000"/>
      <name val="Calibri"/>
      <family val="2"/>
    </font>
    <font>
      <sz val="10"/>
      <color rgb="FF000000"/>
      <name val="Calibri Light"/>
      <family val="2"/>
    </font>
    <font>
      <sz val="10"/>
      <color theme="4"/>
      <name val="Calibri Light"/>
      <family val="2"/>
    </font>
    <font>
      <sz val="10"/>
      <color theme="4"/>
      <name val="Calibri"/>
      <family val="2"/>
      <scheme val="minor"/>
    </font>
    <font>
      <b/>
      <sz val="10"/>
      <name val="Calibri Light"/>
      <family val="2"/>
    </font>
    <font>
      <b/>
      <sz val="10"/>
      <name val="Calibri"/>
      <family val="2"/>
      <scheme val="minor"/>
    </font>
    <font>
      <b/>
      <i/>
      <sz val="10"/>
      <name val="Calibri Light"/>
      <family val="2"/>
    </font>
    <font>
      <b/>
      <i/>
      <sz val="10"/>
      <name val="Calibri"/>
      <family val="2"/>
      <scheme val="minor"/>
    </font>
    <font>
      <vertAlign val="superscript"/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b/>
      <sz val="10"/>
      <color theme="0" tint="-0.3499862666707357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</borders>
  <cellStyleXfs count="1">
    <xf numFmtId="0" fontId="0" fillId="0" borderId="0"/>
  </cellStyleXfs>
  <cellXfs count="258">
    <xf numFmtId="0" fontId="0" fillId="0" borderId="0" xfId="0"/>
    <xf numFmtId="0" fontId="1" fillId="0" borderId="0" xfId="0" applyFont="1"/>
    <xf numFmtId="2" fontId="0" fillId="0" borderId="0" xfId="0" applyNumberFormat="1"/>
    <xf numFmtId="0" fontId="2" fillId="0" borderId="0" xfId="0" applyFont="1"/>
    <xf numFmtId="8" fontId="0" fillId="0" borderId="0" xfId="0" applyNumberFormat="1"/>
    <xf numFmtId="1" fontId="0" fillId="0" borderId="0" xfId="0" applyNumberFormat="1"/>
    <xf numFmtId="0" fontId="3" fillId="0" borderId="0" xfId="0" applyFont="1"/>
    <xf numFmtId="41" fontId="0" fillId="0" borderId="0" xfId="0" applyNumberFormat="1"/>
    <xf numFmtId="41" fontId="3" fillId="0" borderId="0" xfId="0" applyNumberFormat="1" applyFont="1"/>
    <xf numFmtId="0" fontId="4" fillId="0" borderId="0" xfId="0" applyFont="1"/>
    <xf numFmtId="0" fontId="6" fillId="0" borderId="0" xfId="0" applyFont="1"/>
    <xf numFmtId="0" fontId="5" fillId="0" borderId="0" xfId="0" applyFont="1"/>
    <xf numFmtId="0" fontId="1" fillId="2" borderId="0" xfId="0" applyFont="1" applyFill="1"/>
    <xf numFmtId="0" fontId="1" fillId="3" borderId="0" xfId="0" applyFont="1" applyFill="1"/>
    <xf numFmtId="0" fontId="1" fillId="3" borderId="1" xfId="0" applyFont="1" applyFill="1" applyBorder="1" applyAlignment="1">
      <alignment wrapText="1"/>
    </xf>
    <xf numFmtId="0" fontId="2" fillId="3" borderId="4" xfId="0" applyFont="1" applyFill="1" applyBorder="1"/>
    <xf numFmtId="0" fontId="1" fillId="3" borderId="1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7" fillId="0" borderId="0" xfId="0" applyFont="1"/>
    <xf numFmtId="0" fontId="8" fillId="0" borderId="0" xfId="0" applyFont="1"/>
    <xf numFmtId="14" fontId="2" fillId="3" borderId="8" xfId="0" applyNumberFormat="1" applyFont="1" applyFill="1" applyBorder="1"/>
    <xf numFmtId="0" fontId="2" fillId="3" borderId="8" xfId="0" applyFont="1" applyFill="1" applyBorder="1"/>
    <xf numFmtId="14" fontId="2" fillId="3" borderId="10" xfId="0" applyNumberFormat="1" applyFont="1" applyFill="1" applyBorder="1"/>
    <xf numFmtId="0" fontId="2" fillId="3" borderId="10" xfId="0" applyFont="1" applyFill="1" applyBorder="1" applyAlignment="1">
      <alignment horizont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4" fontId="2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12" fillId="0" borderId="0" xfId="0" applyFont="1"/>
    <xf numFmtId="0" fontId="1" fillId="2" borderId="10" xfId="0" applyFont="1" applyFill="1" applyBorder="1" applyAlignment="1">
      <alignment wrapText="1"/>
    </xf>
    <xf numFmtId="0" fontId="1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6" fillId="3" borderId="1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7" fillId="3" borderId="1" xfId="0" applyFont="1" applyFill="1" applyBorder="1" applyAlignment="1">
      <alignment vertical="center"/>
    </xf>
    <xf numFmtId="14" fontId="18" fillId="0" borderId="0" xfId="0" applyNumberFormat="1" applyFont="1" applyAlignment="1">
      <alignment vertical="center"/>
    </xf>
    <xf numFmtId="0" fontId="17" fillId="3" borderId="10" xfId="0" applyFont="1" applyFill="1" applyBorder="1"/>
    <xf numFmtId="0" fontId="6" fillId="3" borderId="10" xfId="0" applyFont="1" applyFill="1" applyBorder="1"/>
    <xf numFmtId="14" fontId="19" fillId="0" borderId="0" xfId="0" applyNumberFormat="1" applyFont="1"/>
    <xf numFmtId="14" fontId="6" fillId="0" borderId="0" xfId="0" applyNumberFormat="1" applyFont="1"/>
    <xf numFmtId="0" fontId="17" fillId="3" borderId="8" xfId="0" applyFont="1" applyFill="1" applyBorder="1"/>
    <xf numFmtId="0" fontId="6" fillId="3" borderId="8" xfId="0" applyFont="1" applyFill="1" applyBorder="1"/>
    <xf numFmtId="0" fontId="6" fillId="3" borderId="5" xfId="0" applyFont="1" applyFill="1" applyBorder="1"/>
    <xf numFmtId="2" fontId="20" fillId="4" borderId="0" xfId="0" applyNumberFormat="1" applyFont="1" applyFill="1"/>
    <xf numFmtId="2" fontId="6" fillId="0" borderId="0" xfId="0" applyNumberFormat="1" applyFont="1"/>
    <xf numFmtId="0" fontId="21" fillId="0" borderId="0" xfId="0" applyFont="1"/>
    <xf numFmtId="0" fontId="14" fillId="0" borderId="0" xfId="0" applyFont="1"/>
    <xf numFmtId="14" fontId="22" fillId="2" borderId="14" xfId="0" applyNumberFormat="1" applyFont="1" applyFill="1" applyBorder="1" applyAlignment="1">
      <alignment vertical="center"/>
    </xf>
    <xf numFmtId="0" fontId="23" fillId="2" borderId="15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0" fontId="23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23" fillId="2" borderId="10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15" fillId="2" borderId="8" xfId="0" applyFont="1" applyFill="1" applyBorder="1"/>
    <xf numFmtId="0" fontId="6" fillId="2" borderId="9" xfId="0" applyFont="1" applyFill="1" applyBorder="1"/>
    <xf numFmtId="0" fontId="6" fillId="2" borderId="4" xfId="0" applyFont="1" applyFill="1" applyBorder="1"/>
    <xf numFmtId="0" fontId="6" fillId="2" borderId="4" xfId="0" applyFont="1" applyFill="1" applyBorder="1" applyAlignment="1">
      <alignment horizontal="right"/>
    </xf>
    <xf numFmtId="0" fontId="6" fillId="2" borderId="7" xfId="0" applyFont="1" applyFill="1" applyBorder="1"/>
    <xf numFmtId="0" fontId="6" fillId="0" borderId="21" xfId="0" applyFont="1" applyBorder="1"/>
    <xf numFmtId="0" fontId="6" fillId="2" borderId="10" xfId="0" applyFont="1" applyFill="1" applyBorder="1"/>
    <xf numFmtId="0" fontId="15" fillId="2" borderId="10" xfId="0" applyFont="1" applyFill="1" applyBorder="1"/>
    <xf numFmtId="0" fontId="6" fillId="2" borderId="11" xfId="0" applyFont="1" applyFill="1" applyBorder="1"/>
    <xf numFmtId="0" fontId="16" fillId="2" borderId="1" xfId="0" applyFont="1" applyFill="1" applyBorder="1" applyAlignment="1">
      <alignment vertical="center"/>
    </xf>
    <xf numFmtId="8" fontId="3" fillId="0" borderId="2" xfId="0" applyNumberFormat="1" applyFont="1" applyBorder="1"/>
    <xf numFmtId="0" fontId="23" fillId="2" borderId="10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2" borderId="10" xfId="0" applyFont="1" applyFill="1" applyBorder="1" applyAlignment="1">
      <alignment vertical="center" wrapText="1"/>
    </xf>
    <xf numFmtId="0" fontId="27" fillId="3" borderId="12" xfId="0" applyFont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2" fontId="20" fillId="0" borderId="0" xfId="0" applyNumberFormat="1" applyFont="1"/>
    <xf numFmtId="0" fontId="18" fillId="0" borderId="0" xfId="0" applyFont="1"/>
    <xf numFmtId="0" fontId="18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6" fillId="2" borderId="10" xfId="0" applyFont="1" applyFill="1" applyBorder="1"/>
    <xf numFmtId="0" fontId="17" fillId="2" borderId="11" xfId="0" applyFont="1" applyFill="1" applyBorder="1"/>
    <xf numFmtId="0" fontId="17" fillId="2" borderId="10" xfId="0" applyFont="1" applyFill="1" applyBorder="1"/>
    <xf numFmtId="0" fontId="17" fillId="2" borderId="10" xfId="0" applyFont="1" applyFill="1" applyBorder="1" applyAlignment="1">
      <alignment horizontal="center" vertical="center"/>
    </xf>
    <xf numFmtId="0" fontId="32" fillId="2" borderId="10" xfId="0" applyFont="1" applyFill="1" applyBorder="1"/>
    <xf numFmtId="0" fontId="1" fillId="3" borderId="23" xfId="0" applyFont="1" applyFill="1" applyBorder="1" applyAlignment="1">
      <alignment horizontal="center" wrapText="1"/>
    </xf>
    <xf numFmtId="2" fontId="24" fillId="0" borderId="0" xfId="0" applyNumberFormat="1" applyFont="1"/>
    <xf numFmtId="0" fontId="33" fillId="2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32" fillId="2" borderId="8" xfId="0" applyFont="1" applyFill="1" applyBorder="1" applyAlignment="1">
      <alignment wrapText="1"/>
    </xf>
    <xf numFmtId="0" fontId="1" fillId="2" borderId="25" xfId="0" applyFont="1" applyFill="1" applyBorder="1" applyAlignment="1">
      <alignment wrapText="1"/>
    </xf>
    <xf numFmtId="14" fontId="25" fillId="2" borderId="26" xfId="0" applyNumberFormat="1" applyFont="1" applyFill="1" applyBorder="1" applyAlignment="1">
      <alignment vertical="center"/>
    </xf>
    <xf numFmtId="14" fontId="25" fillId="2" borderId="27" xfId="0" applyNumberFormat="1" applyFont="1" applyFill="1" applyBorder="1" applyAlignment="1">
      <alignment vertical="center"/>
    </xf>
    <xf numFmtId="14" fontId="30" fillId="2" borderId="27" xfId="0" applyNumberFormat="1" applyFont="1" applyFill="1" applyBorder="1" applyAlignment="1">
      <alignment vertical="center"/>
    </xf>
    <xf numFmtId="14" fontId="22" fillId="2" borderId="27" xfId="0" applyNumberFormat="1" applyFont="1" applyFill="1" applyBorder="1" applyAlignment="1">
      <alignment vertical="center"/>
    </xf>
    <xf numFmtId="14" fontId="6" fillId="2" borderId="25" xfId="0" applyNumberFormat="1" applyFont="1" applyFill="1" applyBorder="1" applyAlignment="1">
      <alignment vertical="center"/>
    </xf>
    <xf numFmtId="14" fontId="6" fillId="2" borderId="25" xfId="0" applyNumberFormat="1" applyFont="1" applyFill="1" applyBorder="1"/>
    <xf numFmtId="14" fontId="6" fillId="2" borderId="28" xfId="0" applyNumberFormat="1" applyFont="1" applyFill="1" applyBorder="1"/>
    <xf numFmtId="14" fontId="34" fillId="6" borderId="20" xfId="0" applyNumberFormat="1" applyFont="1" applyFill="1" applyBorder="1" applyAlignment="1">
      <alignment vertical="center"/>
    </xf>
    <xf numFmtId="14" fontId="6" fillId="2" borderId="29" xfId="0" applyNumberFormat="1" applyFont="1" applyFill="1" applyBorder="1"/>
    <xf numFmtId="0" fontId="17" fillId="2" borderId="10" xfId="0" applyFont="1" applyFill="1" applyBorder="1" applyAlignment="1">
      <alignment vertical="center"/>
    </xf>
    <xf numFmtId="0" fontId="23" fillId="2" borderId="11" xfId="0" applyFont="1" applyFill="1" applyBorder="1" applyAlignment="1">
      <alignment horizontal="center" vertical="center"/>
    </xf>
    <xf numFmtId="14" fontId="34" fillId="6" borderId="16" xfId="0" applyNumberFormat="1" applyFont="1" applyFill="1" applyBorder="1" applyAlignment="1">
      <alignment vertical="center"/>
    </xf>
    <xf numFmtId="0" fontId="35" fillId="2" borderId="12" xfId="0" applyFont="1" applyFill="1" applyBorder="1" applyAlignment="1">
      <alignment vertical="center" wrapText="1"/>
    </xf>
    <xf numFmtId="0" fontId="6" fillId="2" borderId="32" xfId="0" applyFont="1" applyFill="1" applyBorder="1" applyAlignment="1">
      <alignment vertical="center"/>
    </xf>
    <xf numFmtId="0" fontId="13" fillId="2" borderId="11" xfId="0" applyFont="1" applyFill="1" applyBorder="1"/>
    <xf numFmtId="0" fontId="32" fillId="2" borderId="1" xfId="0" applyFont="1" applyFill="1" applyBorder="1" applyAlignment="1">
      <alignment wrapText="1"/>
    </xf>
    <xf numFmtId="0" fontId="35" fillId="2" borderId="17" xfId="0" applyFont="1" applyFill="1" applyBorder="1" applyAlignment="1">
      <alignment vertical="center" wrapText="1"/>
    </xf>
    <xf numFmtId="0" fontId="37" fillId="2" borderId="8" xfId="0" applyFont="1" applyFill="1" applyBorder="1"/>
    <xf numFmtId="0" fontId="36" fillId="2" borderId="8" xfId="0" applyFont="1" applyFill="1" applyBorder="1"/>
    <xf numFmtId="0" fontId="37" fillId="2" borderId="8" xfId="0" applyFont="1" applyFill="1" applyBorder="1" applyAlignment="1">
      <alignment horizontal="center" vertical="center"/>
    </xf>
    <xf numFmtId="0" fontId="37" fillId="2" borderId="8" xfId="0" applyFont="1" applyFill="1" applyBorder="1" applyAlignment="1">
      <alignment horizontal="right"/>
    </xf>
    <xf numFmtId="0" fontId="37" fillId="2" borderId="5" xfId="0" applyFont="1" applyFill="1" applyBorder="1"/>
    <xf numFmtId="0" fontId="37" fillId="2" borderId="5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vertical="center"/>
    </xf>
    <xf numFmtId="2" fontId="17" fillId="2" borderId="17" xfId="0" applyNumberFormat="1" applyFont="1" applyFill="1" applyBorder="1" applyAlignment="1">
      <alignment vertical="center"/>
    </xf>
    <xf numFmtId="0" fontId="17" fillId="2" borderId="17" xfId="0" applyFont="1" applyFill="1" applyBorder="1" applyAlignment="1">
      <alignment vertical="center"/>
    </xf>
    <xf numFmtId="14" fontId="22" fillId="2" borderId="19" xfId="0" applyNumberFormat="1" applyFont="1" applyFill="1" applyBorder="1" applyAlignment="1">
      <alignment vertical="center"/>
    </xf>
    <xf numFmtId="0" fontId="23" fillId="2" borderId="19" xfId="0" applyFont="1" applyFill="1" applyBorder="1" applyAlignment="1">
      <alignment horizontal="center" vertical="center" wrapText="1"/>
    </xf>
    <xf numFmtId="0" fontId="17" fillId="2" borderId="19" xfId="0" applyFont="1" applyFill="1" applyBorder="1" applyAlignment="1">
      <alignment vertical="center"/>
    </xf>
    <xf numFmtId="0" fontId="16" fillId="2" borderId="15" xfId="0" applyFont="1" applyFill="1" applyBorder="1" applyAlignment="1">
      <alignment vertical="center"/>
    </xf>
    <xf numFmtId="0" fontId="17" fillId="2" borderId="14" xfId="0" applyFont="1" applyFill="1" applyBorder="1" applyAlignment="1">
      <alignment vertical="center"/>
    </xf>
    <xf numFmtId="0" fontId="17" fillId="2" borderId="15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vertical="center"/>
    </xf>
    <xf numFmtId="0" fontId="17" fillId="2" borderId="19" xfId="0" applyFont="1" applyFill="1" applyBorder="1" applyAlignment="1">
      <alignment horizontal="center" vertical="center"/>
    </xf>
    <xf numFmtId="0" fontId="5" fillId="2" borderId="0" xfId="0" applyFont="1" applyFill="1"/>
    <xf numFmtId="0" fontId="17" fillId="2" borderId="1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vertical="center"/>
    </xf>
    <xf numFmtId="0" fontId="38" fillId="2" borderId="10" xfId="0" applyFont="1" applyFill="1" applyBorder="1"/>
    <xf numFmtId="0" fontId="39" fillId="2" borderId="10" xfId="0" applyFont="1" applyFill="1" applyBorder="1"/>
    <xf numFmtId="0" fontId="39" fillId="2" borderId="10" xfId="0" applyFont="1" applyFill="1" applyBorder="1" applyAlignment="1">
      <alignment horizontal="center" vertical="center"/>
    </xf>
    <xf numFmtId="0" fontId="38" fillId="2" borderId="12" xfId="0" applyFont="1" applyFill="1" applyBorder="1"/>
    <xf numFmtId="0" fontId="17" fillId="2" borderId="12" xfId="0" applyFont="1" applyFill="1" applyBorder="1"/>
    <xf numFmtId="0" fontId="17" fillId="2" borderId="12" xfId="0" applyFont="1" applyFill="1" applyBorder="1" applyAlignment="1">
      <alignment horizontal="center" vertical="center"/>
    </xf>
    <xf numFmtId="0" fontId="38" fillId="2" borderId="8" xfId="0" applyFont="1" applyFill="1" applyBorder="1"/>
    <xf numFmtId="0" fontId="17" fillId="2" borderId="8" xfId="0" applyFont="1" applyFill="1" applyBorder="1"/>
    <xf numFmtId="0" fontId="17" fillId="2" borderId="8" xfId="0" applyFont="1" applyFill="1" applyBorder="1" applyAlignment="1">
      <alignment horizontal="right" vertical="center"/>
    </xf>
    <xf numFmtId="0" fontId="39" fillId="2" borderId="8" xfId="0" applyFont="1" applyFill="1" applyBorder="1"/>
    <xf numFmtId="0" fontId="40" fillId="2" borderId="1" xfId="0" applyFont="1" applyFill="1" applyBorder="1"/>
    <xf numFmtId="0" fontId="29" fillId="2" borderId="1" xfId="0" applyFont="1" applyFill="1" applyBorder="1"/>
    <xf numFmtId="0" fontId="29" fillId="2" borderId="1" xfId="0" applyFont="1" applyFill="1" applyBorder="1" applyAlignment="1">
      <alignment horizontal="right" vertical="center"/>
    </xf>
    <xf numFmtId="0" fontId="41" fillId="2" borderId="1" xfId="0" applyFont="1" applyFill="1" applyBorder="1"/>
    <xf numFmtId="0" fontId="29" fillId="2" borderId="31" xfId="0" applyFont="1" applyFill="1" applyBorder="1"/>
    <xf numFmtId="0" fontId="41" fillId="2" borderId="10" xfId="0" applyFont="1" applyFill="1" applyBorder="1"/>
    <xf numFmtId="0" fontId="41" fillId="2" borderId="10" xfId="0" applyFont="1" applyFill="1" applyBorder="1" applyAlignment="1">
      <alignment horizontal="center" vertical="center"/>
    </xf>
    <xf numFmtId="0" fontId="38" fillId="2" borderId="12" xfId="0" applyFont="1" applyFill="1" applyBorder="1" applyAlignment="1">
      <alignment vertical="center"/>
    </xf>
    <xf numFmtId="0" fontId="17" fillId="2" borderId="12" xfId="0" applyFont="1" applyFill="1" applyBorder="1" applyAlignment="1">
      <alignment vertical="center"/>
    </xf>
    <xf numFmtId="0" fontId="17" fillId="2" borderId="17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8" fontId="3" fillId="0" borderId="0" xfId="0" applyNumberFormat="1" applyFont="1"/>
    <xf numFmtId="40" fontId="0" fillId="0" borderId="0" xfId="0" applyNumberFormat="1"/>
    <xf numFmtId="8" fontId="0" fillId="0" borderId="2" xfId="0" applyNumberFormat="1" applyBorder="1"/>
    <xf numFmtId="0" fontId="3" fillId="0" borderId="0" xfId="0" applyFont="1" applyAlignment="1">
      <alignment wrapText="1"/>
    </xf>
    <xf numFmtId="8" fontId="3" fillId="0" borderId="0" xfId="0" applyNumberFormat="1" applyFont="1" applyAlignment="1">
      <alignment wrapText="1"/>
    </xf>
    <xf numFmtId="0" fontId="6" fillId="3" borderId="1" xfId="0" applyFont="1" applyFill="1" applyBorder="1"/>
    <xf numFmtId="0" fontId="17" fillId="3" borderId="1" xfId="0" applyFont="1" applyFill="1" applyBorder="1"/>
    <xf numFmtId="0" fontId="1" fillId="3" borderId="1" xfId="0" applyFont="1" applyFill="1" applyBorder="1"/>
    <xf numFmtId="0" fontId="0" fillId="7" borderId="0" xfId="0" applyFill="1"/>
    <xf numFmtId="0" fontId="0" fillId="7" borderId="34" xfId="0" applyFill="1" applyBorder="1"/>
    <xf numFmtId="0" fontId="0" fillId="0" borderId="2" xfId="0" applyBorder="1"/>
    <xf numFmtId="0" fontId="0" fillId="0" borderId="35" xfId="0" applyBorder="1"/>
    <xf numFmtId="8" fontId="0" fillId="0" borderId="35" xfId="0" applyNumberFormat="1" applyBorder="1"/>
    <xf numFmtId="0" fontId="0" fillId="0" borderId="34" xfId="0" applyBorder="1"/>
    <xf numFmtId="8" fontId="0" fillId="0" borderId="34" xfId="0" applyNumberFormat="1" applyBorder="1"/>
    <xf numFmtId="0" fontId="0" fillId="0" borderId="36" xfId="0" applyBorder="1"/>
    <xf numFmtId="8" fontId="0" fillId="0" borderId="36" xfId="0" applyNumberFormat="1" applyBorder="1"/>
    <xf numFmtId="0" fontId="9" fillId="0" borderId="0" xfId="0" applyFont="1"/>
    <xf numFmtId="0" fontId="9" fillId="0" borderId="36" xfId="0" applyFont="1" applyBorder="1"/>
    <xf numFmtId="8" fontId="45" fillId="0" borderId="2" xfId="0" applyNumberFormat="1" applyFont="1" applyBorder="1"/>
    <xf numFmtId="8" fontId="26" fillId="0" borderId="0" xfId="0" applyNumberFormat="1" applyFont="1"/>
    <xf numFmtId="8" fontId="46" fillId="0" borderId="0" xfId="0" applyNumberFormat="1" applyFont="1" applyAlignment="1">
      <alignment wrapText="1"/>
    </xf>
    <xf numFmtId="8" fontId="5" fillId="0" borderId="0" xfId="0" applyNumberFormat="1" applyFont="1"/>
    <xf numFmtId="8" fontId="45" fillId="0" borderId="33" xfId="0" applyNumberFormat="1" applyFont="1" applyBorder="1"/>
    <xf numFmtId="8" fontId="45" fillId="0" borderId="0" xfId="0" applyNumberFormat="1" applyFont="1"/>
    <xf numFmtId="8" fontId="3" fillId="0" borderId="33" xfId="0" applyNumberFormat="1" applyFont="1" applyBorder="1"/>
    <xf numFmtId="41" fontId="9" fillId="0" borderId="0" xfId="0" applyNumberFormat="1" applyFont="1"/>
    <xf numFmtId="8" fontId="3" fillId="0" borderId="36" xfId="0" applyNumberFormat="1" applyFont="1" applyBorder="1"/>
    <xf numFmtId="0" fontId="3" fillId="0" borderId="36" xfId="0" applyFont="1" applyBorder="1"/>
    <xf numFmtId="0" fontId="3" fillId="7" borderId="34" xfId="0" applyFont="1" applyFill="1" applyBorder="1"/>
    <xf numFmtId="0" fontId="3" fillId="7" borderId="0" xfId="0" applyFont="1" applyFill="1"/>
    <xf numFmtId="43" fontId="20" fillId="5" borderId="21" xfId="0" applyNumberFormat="1" applyFont="1" applyFill="1" applyBorder="1"/>
    <xf numFmtId="0" fontId="48" fillId="2" borderId="37" xfId="0" applyFont="1" applyFill="1" applyBorder="1" applyAlignment="1">
      <alignment horizontal="right" vertical="center"/>
    </xf>
    <xf numFmtId="0" fontId="48" fillId="2" borderId="38" xfId="0" applyFont="1" applyFill="1" applyBorder="1" applyAlignment="1">
      <alignment horizontal="right" vertical="center"/>
    </xf>
    <xf numFmtId="0" fontId="48" fillId="2" borderId="1" xfId="0" applyFont="1" applyFill="1" applyBorder="1" applyAlignment="1">
      <alignment horizontal="right" vertical="center"/>
    </xf>
    <xf numFmtId="0" fontId="48" fillId="2" borderId="10" xfId="0" applyFont="1" applyFill="1" applyBorder="1" applyAlignment="1">
      <alignment horizontal="right" vertical="center"/>
    </xf>
    <xf numFmtId="0" fontId="39" fillId="2" borderId="10" xfId="0" applyFont="1" applyFill="1" applyBorder="1" applyAlignment="1">
      <alignment horizontal="right" vertical="center"/>
    </xf>
    <xf numFmtId="0" fontId="49" fillId="2" borderId="10" xfId="0" applyFont="1" applyFill="1" applyBorder="1" applyAlignment="1">
      <alignment horizontal="right" vertical="center"/>
    </xf>
    <xf numFmtId="0" fontId="49" fillId="2" borderId="12" xfId="0" applyFont="1" applyFill="1" applyBorder="1" applyAlignment="1">
      <alignment horizontal="right" vertical="center"/>
    </xf>
    <xf numFmtId="0" fontId="49" fillId="2" borderId="17" xfId="0" applyFont="1" applyFill="1" applyBorder="1" applyAlignment="1">
      <alignment horizontal="right" vertical="center"/>
    </xf>
    <xf numFmtId="2" fontId="49" fillId="2" borderId="17" xfId="0" applyNumberFormat="1" applyFont="1" applyFill="1" applyBorder="1" applyAlignment="1">
      <alignment horizontal="right" vertical="center"/>
    </xf>
    <xf numFmtId="0" fontId="48" fillId="2" borderId="8" xfId="0" applyFont="1" applyFill="1" applyBorder="1"/>
    <xf numFmtId="43" fontId="48" fillId="2" borderId="5" xfId="0" applyNumberFormat="1" applyFont="1" applyFill="1" applyBorder="1"/>
    <xf numFmtId="0" fontId="48" fillId="3" borderId="24" xfId="0" applyFont="1" applyFill="1" applyBorder="1"/>
    <xf numFmtId="14" fontId="2" fillId="3" borderId="1" xfId="0" applyNumberFormat="1" applyFont="1" applyFill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17" fillId="3" borderId="1" xfId="0" applyFont="1" applyFill="1" applyBorder="1" applyAlignment="1">
      <alignment wrapText="1"/>
    </xf>
    <xf numFmtId="0" fontId="48" fillId="3" borderId="2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17" fillId="3" borderId="4" xfId="0" applyFont="1" applyFill="1" applyBorder="1" applyAlignment="1">
      <alignment horizontal="right"/>
    </xf>
    <xf numFmtId="0" fontId="17" fillId="3" borderId="5" xfId="0" applyFont="1" applyFill="1" applyBorder="1" applyAlignment="1">
      <alignment horizontal="right"/>
    </xf>
    <xf numFmtId="0" fontId="48" fillId="3" borderId="40" xfId="0" applyFont="1" applyFill="1" applyBorder="1"/>
    <xf numFmtId="0" fontId="1" fillId="3" borderId="3" xfId="0" applyFont="1" applyFill="1" applyBorder="1" applyAlignment="1">
      <alignment horizontal="right" wrapText="1"/>
    </xf>
    <xf numFmtId="0" fontId="48" fillId="3" borderId="3" xfId="0" applyFont="1" applyFill="1" applyBorder="1" applyAlignment="1">
      <alignment vertical="center"/>
    </xf>
    <xf numFmtId="0" fontId="48" fillId="3" borderId="11" xfId="0" applyFont="1" applyFill="1" applyBorder="1"/>
    <xf numFmtId="0" fontId="39" fillId="3" borderId="11" xfId="0" applyFont="1" applyFill="1" applyBorder="1"/>
    <xf numFmtId="0" fontId="48" fillId="3" borderId="3" xfId="0" applyFont="1" applyFill="1" applyBorder="1"/>
    <xf numFmtId="0" fontId="48" fillId="3" borderId="9" xfId="0" applyFont="1" applyFill="1" applyBorder="1"/>
    <xf numFmtId="0" fontId="16" fillId="2" borderId="15" xfId="0" applyFont="1" applyFill="1" applyBorder="1" applyAlignment="1">
      <alignment vertical="center" wrapText="1"/>
    </xf>
    <xf numFmtId="0" fontId="16" fillId="2" borderId="10" xfId="0" applyFont="1" applyFill="1" applyBorder="1" applyAlignment="1">
      <alignment wrapText="1"/>
    </xf>
    <xf numFmtId="14" fontId="6" fillId="2" borderId="30" xfId="0" applyNumberFormat="1" applyFont="1" applyFill="1" applyBorder="1"/>
    <xf numFmtId="0" fontId="6" fillId="2" borderId="22" xfId="0" applyFont="1" applyFill="1" applyBorder="1"/>
    <xf numFmtId="14" fontId="50" fillId="2" borderId="26" xfId="0" applyNumberFormat="1" applyFont="1" applyFill="1" applyBorder="1" applyAlignment="1">
      <alignment vertical="center"/>
    </xf>
    <xf numFmtId="0" fontId="51" fillId="2" borderId="1" xfId="0" applyFont="1" applyFill="1" applyBorder="1" applyAlignment="1">
      <alignment horizontal="center" vertical="center" wrapText="1"/>
    </xf>
    <xf numFmtId="0" fontId="50" fillId="2" borderId="1" xfId="0" applyFont="1" applyFill="1" applyBorder="1" applyAlignment="1">
      <alignment vertical="center"/>
    </xf>
    <xf numFmtId="0" fontId="50" fillId="2" borderId="1" xfId="0" applyFont="1" applyFill="1" applyBorder="1" applyAlignment="1">
      <alignment horizontal="center" vertical="center"/>
    </xf>
    <xf numFmtId="0" fontId="50" fillId="2" borderId="3" xfId="0" applyFont="1" applyFill="1" applyBorder="1" applyAlignment="1">
      <alignment vertical="center"/>
    </xf>
    <xf numFmtId="0" fontId="51" fillId="2" borderId="1" xfId="0" applyFont="1" applyFill="1" applyBorder="1" applyAlignment="1">
      <alignment horizontal="right" vertical="center"/>
    </xf>
    <xf numFmtId="0" fontId="32" fillId="2" borderId="12" xfId="0" applyFont="1" applyFill="1" applyBorder="1"/>
    <xf numFmtId="0" fontId="39" fillId="2" borderId="12" xfId="0" applyFont="1" applyFill="1" applyBorder="1"/>
    <xf numFmtId="0" fontId="32" fillId="2" borderId="17" xfId="0" applyFont="1" applyFill="1" applyBorder="1" applyAlignment="1">
      <alignment vertical="center" wrapText="1"/>
    </xf>
    <xf numFmtId="14" fontId="50" fillId="2" borderId="25" xfId="0" applyNumberFormat="1" applyFont="1" applyFill="1" applyBorder="1"/>
    <xf numFmtId="0" fontId="51" fillId="2" borderId="10" xfId="0" applyFont="1" applyFill="1" applyBorder="1" applyAlignment="1">
      <alignment horizontal="center"/>
    </xf>
    <xf numFmtId="0" fontId="33" fillId="2" borderId="10" xfId="0" applyFont="1" applyFill="1" applyBorder="1"/>
    <xf numFmtId="0" fontId="50" fillId="2" borderId="10" xfId="0" applyFont="1" applyFill="1" applyBorder="1"/>
    <xf numFmtId="0" fontId="50" fillId="2" borderId="10" xfId="0" applyFont="1" applyFill="1" applyBorder="1" applyAlignment="1">
      <alignment horizontal="center" vertical="center"/>
    </xf>
    <xf numFmtId="0" fontId="50" fillId="2" borderId="11" xfId="0" applyFont="1" applyFill="1" applyBorder="1"/>
    <xf numFmtId="0" fontId="51" fillId="2" borderId="10" xfId="0" applyFont="1" applyFill="1" applyBorder="1" applyAlignment="1">
      <alignment horizontal="right" vertical="center"/>
    </xf>
    <xf numFmtId="0" fontId="1" fillId="3" borderId="2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right" wrapText="1"/>
    </xf>
    <xf numFmtId="0" fontId="6" fillId="3" borderId="13" xfId="0" applyFont="1" applyFill="1" applyBorder="1"/>
    <xf numFmtId="0" fontId="48" fillId="0" borderId="0" xfId="0" applyFont="1"/>
    <xf numFmtId="0" fontId="1" fillId="0" borderId="39" xfId="0" applyFont="1" applyBorder="1"/>
    <xf numFmtId="0" fontId="3" fillId="0" borderId="39" xfId="0" applyFont="1" applyBorder="1"/>
    <xf numFmtId="0" fontId="17" fillId="2" borderId="22" xfId="0" applyFont="1" applyFill="1" applyBorder="1" applyAlignment="1">
      <alignment horizontal="right" vertical="center"/>
    </xf>
    <xf numFmtId="0" fontId="17" fillId="2" borderId="4" xfId="0" applyFont="1" applyFill="1" applyBorder="1" applyAlignment="1">
      <alignment horizontal="right" vertical="center"/>
    </xf>
    <xf numFmtId="0" fontId="48" fillId="2" borderId="22" xfId="0" applyFont="1" applyFill="1" applyBorder="1" applyAlignment="1">
      <alignment horizontal="right" vertical="center"/>
    </xf>
    <xf numFmtId="0" fontId="48" fillId="2" borderId="4" xfId="0" applyFont="1" applyFill="1" applyBorder="1" applyAlignment="1">
      <alignment horizontal="right" vertical="center"/>
    </xf>
    <xf numFmtId="0" fontId="44" fillId="3" borderId="3" xfId="0" applyFont="1" applyFill="1" applyBorder="1" applyAlignment="1">
      <alignment horizontal="center"/>
    </xf>
    <xf numFmtId="0" fontId="44" fillId="3" borderId="2" xfId="0" applyFont="1" applyFill="1" applyBorder="1" applyAlignment="1">
      <alignment horizontal="center"/>
    </xf>
    <xf numFmtId="0" fontId="44" fillId="3" borderId="6" xfId="0" applyFont="1" applyFill="1" applyBorder="1" applyAlignment="1">
      <alignment horizontal="center"/>
    </xf>
    <xf numFmtId="0" fontId="16" fillId="2" borderId="22" xfId="0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/>
    </xf>
    <xf numFmtId="0" fontId="22" fillId="2" borderId="22" xfId="0" applyFont="1" applyFill="1" applyBorder="1" applyAlignment="1">
      <alignment horizontal="right" vertical="center"/>
    </xf>
    <xf numFmtId="0" fontId="22" fillId="2" borderId="4" xfId="0" applyFont="1" applyFill="1" applyBorder="1" applyAlignment="1">
      <alignment horizontal="right" vertical="center"/>
    </xf>
    <xf numFmtId="0" fontId="23" fillId="2" borderId="22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14" fontId="22" fillId="2" borderId="30" xfId="0" applyNumberFormat="1" applyFont="1" applyFill="1" applyBorder="1" applyAlignment="1">
      <alignment horizontal="right" vertical="center"/>
    </xf>
    <xf numFmtId="14" fontId="22" fillId="2" borderId="29" xfId="0" applyNumberFormat="1" applyFont="1" applyFill="1" applyBorder="1" applyAlignment="1">
      <alignment horizontal="right" vertical="center"/>
    </xf>
    <xf numFmtId="0" fontId="16" fillId="2" borderId="22" xfId="0" applyFont="1" applyFill="1" applyBorder="1" applyAlignment="1">
      <alignment horizontal="right" vertical="center"/>
    </xf>
    <xf numFmtId="0" fontId="16" fillId="2" borderId="4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747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26C38-616B-4130-965A-ECEE0BEC0055}">
  <dimension ref="A1:I64"/>
  <sheetViews>
    <sheetView topLeftCell="A15" workbookViewId="0">
      <selection activeCell="A35" sqref="A35"/>
    </sheetView>
  </sheetViews>
  <sheetFormatPr defaultRowHeight="14.4" x14ac:dyDescent="0.3"/>
  <cols>
    <col min="1" max="1" width="40.21875" customWidth="1"/>
    <col min="2" max="2" width="12.6640625" customWidth="1"/>
    <col min="4" max="4" width="42.33203125" customWidth="1"/>
    <col min="5" max="5" width="11" customWidth="1"/>
    <col min="6" max="6" width="25" customWidth="1"/>
    <col min="7" max="7" width="11.6640625" customWidth="1"/>
    <col min="8" max="8" width="12" customWidth="1"/>
    <col min="9" max="9" width="15.33203125" customWidth="1"/>
  </cols>
  <sheetData>
    <row r="1" spans="1:9" x14ac:dyDescent="0.3">
      <c r="A1" t="s">
        <v>106</v>
      </c>
    </row>
    <row r="2" spans="1:9" x14ac:dyDescent="0.3">
      <c r="A2" t="s">
        <v>107</v>
      </c>
    </row>
    <row r="4" spans="1:9" x14ac:dyDescent="0.3">
      <c r="A4" s="185" t="s">
        <v>108</v>
      </c>
      <c r="B4" s="165"/>
      <c r="C4" s="165"/>
      <c r="D4" s="165"/>
      <c r="F4" s="165" t="s">
        <v>109</v>
      </c>
      <c r="G4" s="165"/>
      <c r="H4" s="165"/>
      <c r="I4" s="165"/>
    </row>
    <row r="5" spans="1:9" x14ac:dyDescent="0.3">
      <c r="G5" s="6" t="s">
        <v>110</v>
      </c>
      <c r="H5" s="6" t="s">
        <v>111</v>
      </c>
      <c r="I5" s="6" t="s">
        <v>112</v>
      </c>
    </row>
    <row r="6" spans="1:9" x14ac:dyDescent="0.3">
      <c r="A6" t="s">
        <v>113</v>
      </c>
      <c r="B6" s="4">
        <v>8850</v>
      </c>
      <c r="F6" t="s">
        <v>113</v>
      </c>
      <c r="G6" s="4">
        <v>8850</v>
      </c>
      <c r="H6" s="4">
        <f>B20+B21+B23+B24+B29</f>
        <v>7713.8899999999994</v>
      </c>
      <c r="I6" s="156">
        <f>G6-H6</f>
        <v>1136.1100000000006</v>
      </c>
    </row>
    <row r="7" spans="1:9" x14ac:dyDescent="0.3">
      <c r="A7" t="s">
        <v>114</v>
      </c>
      <c r="B7" s="4">
        <v>5000</v>
      </c>
      <c r="F7" t="s">
        <v>115</v>
      </c>
      <c r="G7" s="4">
        <v>5000</v>
      </c>
      <c r="H7" s="4">
        <f>B30+B22</f>
        <v>4144</v>
      </c>
      <c r="I7" s="156">
        <f t="shared" ref="I7:I10" si="0">G7-H7</f>
        <v>856</v>
      </c>
    </row>
    <row r="8" spans="1:9" x14ac:dyDescent="0.3">
      <c r="A8" t="s">
        <v>52</v>
      </c>
      <c r="B8" s="4">
        <v>1150</v>
      </c>
      <c r="F8" t="s">
        <v>116</v>
      </c>
      <c r="G8" s="4">
        <v>1150</v>
      </c>
      <c r="H8" s="4">
        <f>B25</f>
        <v>3465</v>
      </c>
      <c r="I8" s="156">
        <f t="shared" si="0"/>
        <v>-2315</v>
      </c>
    </row>
    <row r="9" spans="1:9" x14ac:dyDescent="0.3">
      <c r="A9" t="s">
        <v>117</v>
      </c>
      <c r="B9" s="4">
        <v>1500</v>
      </c>
      <c r="D9" s="173" t="s">
        <v>118</v>
      </c>
      <c r="E9" s="173"/>
      <c r="F9" t="s">
        <v>119</v>
      </c>
      <c r="G9" s="4">
        <v>1500</v>
      </c>
      <c r="H9" s="4">
        <f>B31</f>
        <v>2196</v>
      </c>
      <c r="I9" s="156">
        <f t="shared" si="0"/>
        <v>-696</v>
      </c>
    </row>
    <row r="10" spans="1:9" ht="15" thickBot="1" x14ac:dyDescent="0.35">
      <c r="F10" s="184" t="s">
        <v>120</v>
      </c>
      <c r="G10" s="183">
        <f>SUM(G6:G9)</f>
        <v>16500</v>
      </c>
      <c r="H10" s="183">
        <v>17518.89</v>
      </c>
      <c r="I10" s="183">
        <f t="shared" si="0"/>
        <v>-1018.8899999999994</v>
      </c>
    </row>
    <row r="11" spans="1:9" x14ac:dyDescent="0.3">
      <c r="A11" s="185" t="s">
        <v>121</v>
      </c>
      <c r="B11" s="165"/>
      <c r="C11" s="165"/>
      <c r="D11" s="165"/>
      <c r="F11" s="173" t="s">
        <v>122</v>
      </c>
    </row>
    <row r="13" spans="1:9" x14ac:dyDescent="0.3">
      <c r="A13" t="s">
        <v>123</v>
      </c>
      <c r="B13" s="4">
        <v>5000</v>
      </c>
      <c r="C13" t="s">
        <v>124</v>
      </c>
    </row>
    <row r="14" spans="1:9" x14ac:dyDescent="0.3">
      <c r="A14" t="s">
        <v>125</v>
      </c>
      <c r="B14" s="4">
        <v>3529.76</v>
      </c>
      <c r="C14" t="s">
        <v>124</v>
      </c>
      <c r="D14" s="173" t="s">
        <v>126</v>
      </c>
      <c r="E14" s="173"/>
      <c r="F14" s="186" t="s">
        <v>127</v>
      </c>
      <c r="G14" s="164"/>
      <c r="H14" s="164"/>
      <c r="I14" s="164"/>
    </row>
    <row r="15" spans="1:9" x14ac:dyDescent="0.3">
      <c r="A15" t="s">
        <v>128</v>
      </c>
      <c r="B15" s="4">
        <v>8142.24</v>
      </c>
      <c r="C15" t="s">
        <v>124</v>
      </c>
    </row>
    <row r="16" spans="1:9" x14ac:dyDescent="0.3">
      <c r="A16" t="s">
        <v>129</v>
      </c>
      <c r="B16" s="4">
        <v>284</v>
      </c>
      <c r="C16" t="s">
        <v>124</v>
      </c>
      <c r="F16" t="s">
        <v>130</v>
      </c>
      <c r="G16" s="4">
        <v>3529.76</v>
      </c>
    </row>
    <row r="17" spans="1:9" x14ac:dyDescent="0.3">
      <c r="F17" t="s">
        <v>131</v>
      </c>
      <c r="G17" s="4">
        <v>3500</v>
      </c>
    </row>
    <row r="18" spans="1:9" x14ac:dyDescent="0.3">
      <c r="A18" s="185" t="s">
        <v>218</v>
      </c>
      <c r="B18" s="165"/>
      <c r="C18" s="165"/>
      <c r="D18" s="165"/>
      <c r="F18" s="167" t="s">
        <v>132</v>
      </c>
      <c r="G18" s="168">
        <f>G16-G17</f>
        <v>29.760000000000218</v>
      </c>
    </row>
    <row r="20" spans="1:9" x14ac:dyDescent="0.3">
      <c r="A20" t="s">
        <v>133</v>
      </c>
      <c r="B20" s="4">
        <v>2210</v>
      </c>
      <c r="C20" t="s">
        <v>124</v>
      </c>
    </row>
    <row r="21" spans="1:9" x14ac:dyDescent="0.3">
      <c r="A21" t="s">
        <v>134</v>
      </c>
      <c r="B21" s="4">
        <v>250</v>
      </c>
      <c r="C21" t="s">
        <v>124</v>
      </c>
      <c r="F21" s="186" t="s">
        <v>135</v>
      </c>
      <c r="G21" s="164"/>
      <c r="H21" s="164"/>
      <c r="I21" s="164"/>
    </row>
    <row r="22" spans="1:9" x14ac:dyDescent="0.3">
      <c r="A22" t="s">
        <v>136</v>
      </c>
      <c r="B22" s="4">
        <v>3500</v>
      </c>
      <c r="C22" t="s">
        <v>124</v>
      </c>
    </row>
    <row r="23" spans="1:9" x14ac:dyDescent="0.3">
      <c r="A23" t="s">
        <v>100</v>
      </c>
      <c r="B23" s="4">
        <v>2153.89</v>
      </c>
      <c r="C23" t="s">
        <v>124</v>
      </c>
      <c r="F23" s="6" t="s">
        <v>137</v>
      </c>
    </row>
    <row r="24" spans="1:9" x14ac:dyDescent="0.3">
      <c r="A24" t="s">
        <v>101</v>
      </c>
      <c r="B24" s="4">
        <v>600</v>
      </c>
      <c r="C24" t="s">
        <v>124</v>
      </c>
      <c r="F24" t="s">
        <v>138</v>
      </c>
      <c r="G24" s="4">
        <v>8786</v>
      </c>
    </row>
    <row r="25" spans="1:9" x14ac:dyDescent="0.3">
      <c r="A25" t="s">
        <v>52</v>
      </c>
      <c r="B25" s="4">
        <v>3465</v>
      </c>
      <c r="C25" t="s">
        <v>139</v>
      </c>
      <c r="D25" s="173"/>
      <c r="E25" s="173"/>
      <c r="F25" s="169" t="s">
        <v>131</v>
      </c>
      <c r="G25" s="170">
        <f>G24-G26</f>
        <v>4373.8</v>
      </c>
    </row>
    <row r="26" spans="1:9" x14ac:dyDescent="0.3">
      <c r="F26" t="s">
        <v>140</v>
      </c>
      <c r="G26" s="4">
        <v>4412.2</v>
      </c>
    </row>
    <row r="27" spans="1:9" x14ac:dyDescent="0.3">
      <c r="A27" s="185" t="s">
        <v>217</v>
      </c>
      <c r="B27" s="165"/>
      <c r="C27" s="165"/>
      <c r="D27" s="165"/>
      <c r="F27" t="s">
        <v>141</v>
      </c>
      <c r="G27" s="4">
        <v>882.44</v>
      </c>
    </row>
    <row r="28" spans="1:9" ht="15" thickBot="1" x14ac:dyDescent="0.35">
      <c r="F28" s="171" t="s">
        <v>130</v>
      </c>
      <c r="G28" s="172">
        <v>3529.76</v>
      </c>
    </row>
    <row r="29" spans="1:9" x14ac:dyDescent="0.3">
      <c r="A29" t="s">
        <v>142</v>
      </c>
      <c r="B29" s="4">
        <v>2500</v>
      </c>
      <c r="C29" t="s">
        <v>143</v>
      </c>
    </row>
    <row r="30" spans="1:9" x14ac:dyDescent="0.3">
      <c r="A30" t="s">
        <v>144</v>
      </c>
      <c r="B30" s="4">
        <v>644</v>
      </c>
      <c r="C30" t="s">
        <v>145</v>
      </c>
      <c r="F30" s="6" t="s">
        <v>146</v>
      </c>
    </row>
    <row r="31" spans="1:9" x14ac:dyDescent="0.3">
      <c r="A31" t="s">
        <v>147</v>
      </c>
      <c r="B31" s="4">
        <v>2196</v>
      </c>
      <c r="C31" t="s">
        <v>145</v>
      </c>
      <c r="F31" t="s">
        <v>138</v>
      </c>
      <c r="G31" s="4">
        <v>20267</v>
      </c>
    </row>
    <row r="32" spans="1:9" x14ac:dyDescent="0.3">
      <c r="A32" t="s">
        <v>148</v>
      </c>
      <c r="B32" s="4">
        <v>312</v>
      </c>
      <c r="C32" t="s">
        <v>145</v>
      </c>
      <c r="D32" s="173" t="s">
        <v>149</v>
      </c>
      <c r="E32" s="173"/>
      <c r="F32" s="169" t="s">
        <v>131</v>
      </c>
      <c r="G32" s="170">
        <f>G31-G33</f>
        <v>10089.200000000001</v>
      </c>
    </row>
    <row r="33" spans="1:7" x14ac:dyDescent="0.3">
      <c r="A33" t="s">
        <v>150</v>
      </c>
      <c r="B33" s="4">
        <v>2200</v>
      </c>
      <c r="C33" t="s">
        <v>143</v>
      </c>
      <c r="D33" s="173" t="s">
        <v>151</v>
      </c>
      <c r="E33" s="173"/>
      <c r="F33" t="s">
        <v>140</v>
      </c>
      <c r="G33" s="4">
        <v>10177.799999999999</v>
      </c>
    </row>
    <row r="34" spans="1:7" x14ac:dyDescent="0.3">
      <c r="A34" t="s">
        <v>219</v>
      </c>
      <c r="B34" s="4">
        <v>123</v>
      </c>
      <c r="C34" t="s">
        <v>143</v>
      </c>
      <c r="D34" s="173"/>
      <c r="E34" s="173"/>
      <c r="G34" s="4"/>
    </row>
    <row r="35" spans="1:7" x14ac:dyDescent="0.3">
      <c r="F35" t="s">
        <v>141</v>
      </c>
      <c r="G35" s="4">
        <v>2035.66</v>
      </c>
    </row>
    <row r="36" spans="1:7" ht="15" thickBot="1" x14ac:dyDescent="0.35">
      <c r="A36" s="185" t="s">
        <v>152</v>
      </c>
      <c r="B36" s="165"/>
      <c r="C36" s="165"/>
      <c r="D36" s="165"/>
      <c r="F36" s="171" t="s">
        <v>153</v>
      </c>
      <c r="G36" s="172">
        <v>8142.24</v>
      </c>
    </row>
    <row r="38" spans="1:7" x14ac:dyDescent="0.3">
      <c r="A38" t="s">
        <v>154</v>
      </c>
      <c r="B38" s="4">
        <f>G43</f>
        <v>11672</v>
      </c>
      <c r="F38" s="6" t="s">
        <v>120</v>
      </c>
    </row>
    <row r="39" spans="1:7" x14ac:dyDescent="0.3">
      <c r="A39" t="s">
        <v>155</v>
      </c>
      <c r="B39" s="4">
        <f>G28</f>
        <v>3529.76</v>
      </c>
      <c r="F39" t="s">
        <v>138</v>
      </c>
      <c r="G39" s="4">
        <f>G24+G31</f>
        <v>29053</v>
      </c>
    </row>
    <row r="40" spans="1:7" x14ac:dyDescent="0.3">
      <c r="A40" t="s">
        <v>156</v>
      </c>
      <c r="B40" s="4">
        <f>G49</f>
        <v>-914</v>
      </c>
      <c r="D40" s="173" t="s">
        <v>192</v>
      </c>
      <c r="F40" t="s">
        <v>131</v>
      </c>
      <c r="G40" s="4">
        <f>G25+G32</f>
        <v>14463</v>
      </c>
    </row>
    <row r="41" spans="1:7" x14ac:dyDescent="0.3">
      <c r="A41" s="166" t="s">
        <v>157</v>
      </c>
      <c r="B41" s="158">
        <f>B38-B39+B40</f>
        <v>7228.24</v>
      </c>
      <c r="C41" s="166"/>
      <c r="D41" s="166"/>
      <c r="F41" s="169" t="s">
        <v>140</v>
      </c>
      <c r="G41" s="170">
        <f>G26+G33</f>
        <v>14590</v>
      </c>
    </row>
    <row r="42" spans="1:7" x14ac:dyDescent="0.3">
      <c r="F42" t="s">
        <v>141</v>
      </c>
      <c r="G42" s="4">
        <f>G27+G35</f>
        <v>2918.1000000000004</v>
      </c>
    </row>
    <row r="43" spans="1:7" ht="15" thickBot="1" x14ac:dyDescent="0.35">
      <c r="A43" t="s">
        <v>158</v>
      </c>
      <c r="B43" s="4">
        <f>SUM(B20:B25)</f>
        <v>12178.89</v>
      </c>
      <c r="F43" s="171" t="s">
        <v>159</v>
      </c>
      <c r="G43" s="172">
        <f>G28+G36</f>
        <v>11672</v>
      </c>
    </row>
    <row r="44" spans="1:7" x14ac:dyDescent="0.3">
      <c r="A44" t="s">
        <v>160</v>
      </c>
      <c r="B44" s="4">
        <v>5000</v>
      </c>
    </row>
    <row r="45" spans="1:7" x14ac:dyDescent="0.3">
      <c r="A45" s="167" t="s">
        <v>161</v>
      </c>
      <c r="B45" s="168">
        <f>+B43-B44</f>
        <v>7178.8899999999994</v>
      </c>
      <c r="C45" s="167"/>
      <c r="D45" s="167"/>
      <c r="F45" s="6" t="s">
        <v>162</v>
      </c>
    </row>
    <row r="46" spans="1:7" x14ac:dyDescent="0.3">
      <c r="A46" s="166"/>
      <c r="B46" s="166"/>
      <c r="C46" s="166"/>
      <c r="D46" s="166"/>
      <c r="F46" t="s">
        <v>163</v>
      </c>
      <c r="G46" s="4">
        <v>4888</v>
      </c>
    </row>
    <row r="47" spans="1:7" ht="15" thickBot="1" x14ac:dyDescent="0.35">
      <c r="A47" s="184" t="s">
        <v>164</v>
      </c>
      <c r="B47" s="172">
        <f>B41-B45</f>
        <v>49.350000000000364</v>
      </c>
      <c r="C47" s="171"/>
      <c r="D47" s="174" t="s">
        <v>165</v>
      </c>
      <c r="E47" s="173"/>
      <c r="F47" t="s">
        <v>166</v>
      </c>
      <c r="G47" s="4">
        <v>284</v>
      </c>
    </row>
    <row r="48" spans="1:7" x14ac:dyDescent="0.3">
      <c r="F48" s="169" t="s">
        <v>99</v>
      </c>
      <c r="G48" s="170">
        <v>6086</v>
      </c>
    </row>
    <row r="49" spans="6:9" x14ac:dyDescent="0.3">
      <c r="F49" t="s">
        <v>167</v>
      </c>
      <c r="G49" s="4">
        <f>G46+G47-G48</f>
        <v>-914</v>
      </c>
    </row>
    <row r="50" spans="6:9" x14ac:dyDescent="0.3">
      <c r="F50" s="173" t="s">
        <v>168</v>
      </c>
    </row>
    <row r="52" spans="6:9" x14ac:dyDescent="0.3">
      <c r="F52" s="186" t="s">
        <v>169</v>
      </c>
      <c r="G52" s="164"/>
      <c r="H52" s="164"/>
      <c r="I52" s="164"/>
    </row>
    <row r="54" spans="6:9" x14ac:dyDescent="0.3">
      <c r="F54" t="s">
        <v>170</v>
      </c>
      <c r="G54" s="4">
        <v>8265</v>
      </c>
    </row>
    <row r="55" spans="6:9" x14ac:dyDescent="0.3">
      <c r="F55" t="s">
        <v>171</v>
      </c>
      <c r="G55" s="4">
        <v>602</v>
      </c>
    </row>
    <row r="56" spans="6:9" x14ac:dyDescent="0.3">
      <c r="F56" t="s">
        <v>172</v>
      </c>
      <c r="G56" s="4">
        <v>360</v>
      </c>
    </row>
    <row r="57" spans="6:9" x14ac:dyDescent="0.3">
      <c r="F57" t="s">
        <v>173</v>
      </c>
      <c r="G57" s="4">
        <v>350</v>
      </c>
    </row>
    <row r="58" spans="6:9" x14ac:dyDescent="0.3">
      <c r="F58" t="s">
        <v>174</v>
      </c>
      <c r="G58" s="4">
        <v>2300</v>
      </c>
    </row>
    <row r="59" spans="6:9" x14ac:dyDescent="0.3">
      <c r="F59" t="s">
        <v>175</v>
      </c>
      <c r="G59" s="4">
        <v>107</v>
      </c>
    </row>
    <row r="60" spans="6:9" x14ac:dyDescent="0.3">
      <c r="F60" t="s">
        <v>176</v>
      </c>
      <c r="G60" s="4">
        <v>17</v>
      </c>
    </row>
    <row r="61" spans="6:9" x14ac:dyDescent="0.3">
      <c r="F61" t="s">
        <v>177</v>
      </c>
      <c r="G61" s="4">
        <v>960</v>
      </c>
    </row>
    <row r="62" spans="6:9" x14ac:dyDescent="0.3">
      <c r="F62" t="s">
        <v>178</v>
      </c>
      <c r="G62" s="4">
        <v>1400</v>
      </c>
    </row>
    <row r="63" spans="6:9" x14ac:dyDescent="0.3">
      <c r="F63" t="s">
        <v>179</v>
      </c>
      <c r="G63" s="4">
        <v>102</v>
      </c>
    </row>
    <row r="64" spans="6:9" ht="15" thickBot="1" x14ac:dyDescent="0.35">
      <c r="F64" s="171"/>
      <c r="G64" s="172">
        <f>SUM(G54:G63)</f>
        <v>14463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G94"/>
  <sheetViews>
    <sheetView topLeftCell="A68" workbookViewId="0">
      <selection activeCell="E74" sqref="E74"/>
    </sheetView>
  </sheetViews>
  <sheetFormatPr defaultRowHeight="14.4" x14ac:dyDescent="0.3"/>
  <cols>
    <col min="2" max="2" width="11.109375" customWidth="1"/>
    <col min="3" max="3" width="16.33203125" customWidth="1"/>
    <col min="4" max="4" width="28" customWidth="1"/>
    <col min="5" max="5" width="12.109375" customWidth="1"/>
    <col min="6" max="6" width="10.44140625" customWidth="1"/>
    <col min="7" max="7" width="11.44140625" customWidth="1"/>
    <col min="8" max="8" width="9.5546875" customWidth="1"/>
    <col min="9" max="9" width="7.33203125" customWidth="1"/>
    <col min="10" max="10" width="9.88671875" customWidth="1"/>
    <col min="11" max="16" width="10.109375" customWidth="1"/>
    <col min="17" max="17" width="8.5546875" style="30" customWidth="1"/>
    <col min="18" max="18" width="2.109375" customWidth="1"/>
    <col min="19" max="19" width="11.5546875" customWidth="1"/>
    <col min="20" max="20" width="10.88671875" customWidth="1"/>
    <col min="21" max="26" width="10.109375" customWidth="1"/>
    <col min="28" max="29" width="12.109375" customWidth="1"/>
  </cols>
  <sheetData>
    <row r="1" spans="2:31" ht="17.399999999999999" x14ac:dyDescent="0.3">
      <c r="B1" s="32" t="s">
        <v>15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75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9"/>
    </row>
    <row r="2" spans="2:31" ht="17.399999999999999" x14ac:dyDescent="0.3">
      <c r="B2" s="3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75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9"/>
    </row>
    <row r="3" spans="2:31" x14ac:dyDescent="0.3">
      <c r="B3" s="13"/>
      <c r="C3" s="13"/>
      <c r="D3" s="163"/>
      <c r="E3" s="163"/>
      <c r="F3" s="245"/>
      <c r="G3" s="246"/>
      <c r="H3" s="246"/>
      <c r="I3" s="246"/>
      <c r="J3" s="247"/>
      <c r="K3" s="163"/>
      <c r="L3" s="163"/>
      <c r="M3" s="1"/>
      <c r="N3" s="1"/>
      <c r="O3" s="1"/>
      <c r="P3" s="1"/>
      <c r="Q3" s="75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9"/>
    </row>
    <row r="4" spans="2:31" ht="53.4" x14ac:dyDescent="0.3">
      <c r="B4" s="14" t="s">
        <v>16</v>
      </c>
      <c r="C4" s="16" t="s">
        <v>17</v>
      </c>
      <c r="D4" s="14" t="s">
        <v>18</v>
      </c>
      <c r="E4" s="14" t="s">
        <v>19</v>
      </c>
      <c r="F4" s="16" t="s">
        <v>191</v>
      </c>
      <c r="G4" s="16" t="s">
        <v>213</v>
      </c>
      <c r="H4" s="16" t="s">
        <v>190</v>
      </c>
      <c r="I4" s="16" t="s">
        <v>21</v>
      </c>
      <c r="J4" s="16" t="s">
        <v>105</v>
      </c>
      <c r="K4" s="17" t="s">
        <v>220</v>
      </c>
      <c r="L4" s="17" t="s">
        <v>22</v>
      </c>
      <c r="M4" s="36"/>
      <c r="N4" s="36"/>
      <c r="O4" s="36"/>
      <c r="Q4" s="28"/>
      <c r="R4" s="28"/>
      <c r="S4" s="28"/>
      <c r="T4" s="29"/>
      <c r="U4" s="29"/>
      <c r="V4" s="29"/>
      <c r="W4" s="29"/>
      <c r="X4" s="29"/>
      <c r="Y4" s="29"/>
      <c r="Z4" s="29"/>
      <c r="AA4" s="29"/>
      <c r="AB4" s="29"/>
      <c r="AC4" s="29"/>
      <c r="AD4" s="19"/>
    </row>
    <row r="5" spans="2:31" x14ac:dyDescent="0.3">
      <c r="B5" s="14"/>
      <c r="C5" s="205"/>
      <c r="D5" s="203" t="s">
        <v>214</v>
      </c>
      <c r="E5" s="202"/>
      <c r="F5" s="205"/>
      <c r="G5" s="205">
        <v>2450</v>
      </c>
      <c r="H5" s="205"/>
      <c r="I5" s="205"/>
      <c r="J5" s="205"/>
      <c r="K5" s="209"/>
      <c r="L5" s="235">
        <f t="shared" ref="L5:L10" si="0">SUM(E5:K5)</f>
        <v>2450</v>
      </c>
      <c r="M5" s="36"/>
      <c r="N5" s="36"/>
      <c r="O5" s="36"/>
      <c r="Q5" s="28"/>
      <c r="R5" s="28"/>
      <c r="S5" s="28"/>
      <c r="T5" s="29"/>
      <c r="U5" s="29"/>
      <c r="V5" s="29"/>
      <c r="W5" s="29"/>
      <c r="X5" s="29"/>
      <c r="Y5" s="29"/>
      <c r="Z5" s="29"/>
      <c r="AA5" s="29"/>
      <c r="AB5" s="29"/>
      <c r="AC5" s="29"/>
      <c r="AD5" s="19"/>
    </row>
    <row r="6" spans="2:31" x14ac:dyDescent="0.3">
      <c r="B6" s="14"/>
      <c r="C6" s="205"/>
      <c r="D6" s="203" t="s">
        <v>215</v>
      </c>
      <c r="E6" s="202"/>
      <c r="F6" s="205"/>
      <c r="G6" s="205">
        <v>2500</v>
      </c>
      <c r="H6" s="205"/>
      <c r="I6" s="205"/>
      <c r="J6" s="205"/>
      <c r="K6" s="209"/>
      <c r="L6" s="235">
        <f t="shared" si="0"/>
        <v>2500</v>
      </c>
      <c r="M6" s="36"/>
      <c r="N6" s="36"/>
      <c r="O6" s="36"/>
      <c r="Q6" s="28"/>
      <c r="R6" s="28"/>
      <c r="S6" s="28"/>
      <c r="T6" s="29"/>
      <c r="U6" s="29"/>
      <c r="V6" s="29"/>
      <c r="W6" s="29"/>
      <c r="X6" s="29"/>
      <c r="Y6" s="29"/>
      <c r="Z6" s="29"/>
      <c r="AA6" s="29"/>
      <c r="AB6" s="29"/>
      <c r="AC6" s="29"/>
      <c r="AD6" s="19"/>
    </row>
    <row r="7" spans="2:31" x14ac:dyDescent="0.3">
      <c r="B7" s="14"/>
      <c r="C7" s="205"/>
      <c r="D7" s="203" t="s">
        <v>189</v>
      </c>
      <c r="E7" s="202"/>
      <c r="F7" s="205"/>
      <c r="G7" s="205"/>
      <c r="H7" s="205">
        <v>2275</v>
      </c>
      <c r="I7" s="205">
        <v>1248.92</v>
      </c>
      <c r="J7" s="205">
        <v>962</v>
      </c>
      <c r="K7" s="209"/>
      <c r="L7" s="92">
        <f t="shared" si="0"/>
        <v>4485.92</v>
      </c>
      <c r="M7" s="36"/>
      <c r="N7" s="36"/>
      <c r="O7" s="36"/>
      <c r="Q7" s="28"/>
      <c r="R7" s="28"/>
      <c r="S7" s="28"/>
      <c r="T7" s="29"/>
      <c r="U7" s="29"/>
      <c r="V7" s="29"/>
      <c r="W7" s="29"/>
      <c r="X7" s="29"/>
      <c r="Y7" s="29"/>
      <c r="Z7" s="29"/>
      <c r="AA7" s="29"/>
      <c r="AB7" s="29"/>
      <c r="AC7" s="29"/>
      <c r="AD7" s="19"/>
    </row>
    <row r="8" spans="2:31" x14ac:dyDescent="0.3">
      <c r="B8" s="14"/>
      <c r="C8" s="205"/>
      <c r="D8" s="203" t="s">
        <v>193</v>
      </c>
      <c r="E8" s="202"/>
      <c r="F8" s="205">
        <v>2983.74</v>
      </c>
      <c r="G8" s="205"/>
      <c r="H8" s="205"/>
      <c r="I8" s="205"/>
      <c r="J8" s="205"/>
      <c r="K8" s="209"/>
      <c r="L8" s="92">
        <f t="shared" si="0"/>
        <v>2983.74</v>
      </c>
      <c r="M8" s="36"/>
      <c r="N8" s="36"/>
      <c r="O8" s="36"/>
      <c r="Q8" s="28"/>
      <c r="R8" s="28"/>
      <c r="S8" s="28"/>
      <c r="T8" s="29"/>
      <c r="U8" s="29"/>
      <c r="V8" s="29"/>
      <c r="W8" s="29"/>
      <c r="X8" s="29"/>
      <c r="Y8" s="29"/>
      <c r="Z8" s="29"/>
      <c r="AA8" s="29"/>
      <c r="AB8" s="29"/>
      <c r="AC8" s="29"/>
      <c r="AD8" s="19"/>
    </row>
    <row r="9" spans="2:31" x14ac:dyDescent="0.3">
      <c r="B9" s="14"/>
      <c r="C9" s="205"/>
      <c r="D9" s="203" t="s">
        <v>194</v>
      </c>
      <c r="E9" s="202"/>
      <c r="F9" s="205">
        <v>1079.25</v>
      </c>
      <c r="G9" s="205"/>
      <c r="H9" s="205"/>
      <c r="I9" s="205"/>
      <c r="J9" s="205"/>
      <c r="K9" s="209"/>
      <c r="L9" s="92">
        <f t="shared" si="0"/>
        <v>1079.25</v>
      </c>
      <c r="M9" s="36"/>
      <c r="N9" s="36"/>
      <c r="O9" s="36"/>
      <c r="Q9" s="28"/>
      <c r="R9" s="28"/>
      <c r="S9" s="28"/>
      <c r="T9" s="29"/>
      <c r="U9" s="29"/>
      <c r="V9" s="29"/>
      <c r="W9" s="29"/>
      <c r="X9" s="29"/>
      <c r="Y9" s="29"/>
      <c r="Z9" s="29"/>
      <c r="AA9" s="29"/>
      <c r="AB9" s="29"/>
      <c r="AC9" s="29"/>
      <c r="AD9" s="19"/>
    </row>
    <row r="10" spans="2:31" x14ac:dyDescent="0.3">
      <c r="B10" s="14"/>
      <c r="C10" s="205"/>
      <c r="D10" s="203" t="s">
        <v>212</v>
      </c>
      <c r="E10" s="202"/>
      <c r="F10" s="205"/>
      <c r="G10" s="205"/>
      <c r="H10" s="205"/>
      <c r="I10" s="205"/>
      <c r="J10" s="205"/>
      <c r="K10" s="236">
        <v>49.35</v>
      </c>
      <c r="L10" s="92">
        <f t="shared" si="0"/>
        <v>49.35</v>
      </c>
      <c r="M10" s="36"/>
      <c r="N10" s="36"/>
      <c r="O10" s="36"/>
      <c r="Q10" s="28"/>
      <c r="R10" s="28"/>
      <c r="S10" s="28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19"/>
    </row>
    <row r="11" spans="2:31" s="25" customFormat="1" x14ac:dyDescent="0.3">
      <c r="B11" s="26">
        <v>43843</v>
      </c>
      <c r="C11" s="27">
        <v>1907</v>
      </c>
      <c r="D11" s="40" t="s">
        <v>24</v>
      </c>
      <c r="E11" s="40">
        <v>1000</v>
      </c>
      <c r="F11" s="37"/>
      <c r="G11" s="40"/>
      <c r="H11" s="40"/>
      <c r="I11" s="40"/>
      <c r="J11" s="40"/>
      <c r="K11" s="210"/>
      <c r="L11" s="204">
        <f>SUM(E11:K11)</f>
        <v>1000</v>
      </c>
      <c r="M11" s="39"/>
      <c r="N11" s="41"/>
      <c r="Q11" s="38"/>
      <c r="R11" s="39"/>
      <c r="S11" s="39"/>
      <c r="AD11" s="31"/>
      <c r="AE11" s="24"/>
    </row>
    <row r="12" spans="2:31" s="25" customFormat="1" x14ac:dyDescent="0.3">
      <c r="B12" s="26">
        <v>43843</v>
      </c>
      <c r="C12" s="27" t="s">
        <v>26</v>
      </c>
      <c r="D12" s="40" t="s">
        <v>27</v>
      </c>
      <c r="E12" s="40">
        <v>500</v>
      </c>
      <c r="F12" s="37"/>
      <c r="G12" s="40"/>
      <c r="H12" s="40"/>
      <c r="I12" s="40"/>
      <c r="J12" s="40"/>
      <c r="K12" s="210"/>
      <c r="L12" s="204">
        <f t="shared" ref="L12:L28" si="1">SUM(E12:K12)</f>
        <v>500</v>
      </c>
      <c r="M12" s="39"/>
      <c r="N12" s="41"/>
      <c r="Q12" s="38"/>
      <c r="R12" s="39"/>
      <c r="S12" s="39"/>
      <c r="AD12" s="31"/>
      <c r="AE12" s="24"/>
    </row>
    <row r="13" spans="2:31" s="25" customFormat="1" x14ac:dyDescent="0.3">
      <c r="B13" s="26">
        <v>43843</v>
      </c>
      <c r="C13" s="27">
        <v>1910</v>
      </c>
      <c r="D13" s="40" t="s">
        <v>28</v>
      </c>
      <c r="E13" s="40">
        <v>1000</v>
      </c>
      <c r="F13" s="37"/>
      <c r="G13" s="40"/>
      <c r="H13" s="40"/>
      <c r="I13" s="40"/>
      <c r="J13" s="40"/>
      <c r="K13" s="210"/>
      <c r="L13" s="204">
        <f t="shared" si="1"/>
        <v>1000</v>
      </c>
      <c r="M13" s="39"/>
      <c r="N13" s="41"/>
      <c r="Q13" s="38"/>
      <c r="R13" s="39"/>
      <c r="S13" s="39"/>
      <c r="AD13" s="31"/>
      <c r="AE13" s="24"/>
    </row>
    <row r="14" spans="2:31" s="25" customFormat="1" x14ac:dyDescent="0.3">
      <c r="B14" s="26">
        <v>43843</v>
      </c>
      <c r="C14" s="27">
        <v>1911</v>
      </c>
      <c r="D14" s="40" t="s">
        <v>29</v>
      </c>
      <c r="E14" s="40">
        <v>1000</v>
      </c>
      <c r="F14" s="37"/>
      <c r="G14" s="40"/>
      <c r="H14" s="40"/>
      <c r="I14" s="40"/>
      <c r="J14" s="40"/>
      <c r="K14" s="210"/>
      <c r="L14" s="204">
        <f t="shared" si="1"/>
        <v>1000</v>
      </c>
      <c r="M14" s="39"/>
      <c r="N14" s="41"/>
      <c r="Q14" s="38"/>
      <c r="R14" s="39"/>
      <c r="S14" s="39"/>
      <c r="AD14" s="31"/>
      <c r="AE14" s="24"/>
    </row>
    <row r="15" spans="2:31" s="25" customFormat="1" x14ac:dyDescent="0.3">
      <c r="B15" s="26">
        <v>43843</v>
      </c>
      <c r="C15" s="27" t="s">
        <v>31</v>
      </c>
      <c r="D15" s="40" t="s">
        <v>32</v>
      </c>
      <c r="E15" s="40">
        <v>500</v>
      </c>
      <c r="F15" s="37"/>
      <c r="G15" s="40"/>
      <c r="H15" s="40"/>
      <c r="I15" s="40"/>
      <c r="J15" s="40"/>
      <c r="K15" s="210"/>
      <c r="L15" s="204">
        <f t="shared" si="1"/>
        <v>500</v>
      </c>
      <c r="M15" s="39"/>
      <c r="N15" s="41"/>
      <c r="Q15" s="38"/>
      <c r="R15" s="38"/>
      <c r="S15" s="38"/>
      <c r="AD15" s="31"/>
      <c r="AE15" s="24"/>
    </row>
    <row r="16" spans="2:31" ht="15.6" customHeight="1" x14ac:dyDescent="0.3">
      <c r="B16" s="22">
        <v>44634</v>
      </c>
      <c r="C16" s="79">
        <v>2110</v>
      </c>
      <c r="D16" s="42" t="s">
        <v>33</v>
      </c>
      <c r="E16" s="42">
        <v>41.67</v>
      </c>
      <c r="F16" s="43"/>
      <c r="G16" s="42"/>
      <c r="H16" s="42"/>
      <c r="I16" s="42"/>
      <c r="J16" s="42"/>
      <c r="K16" s="211"/>
      <c r="L16" s="204">
        <f t="shared" si="1"/>
        <v>41.67</v>
      </c>
      <c r="M16" s="81"/>
      <c r="N16" s="81"/>
      <c r="O16" s="44"/>
      <c r="Q16" s="10"/>
      <c r="R16" s="10"/>
      <c r="S16" s="10"/>
      <c r="AD16" s="19"/>
      <c r="AE16" s="2"/>
    </row>
    <row r="17" spans="2:33" ht="16.2" customHeight="1" x14ac:dyDescent="0.3">
      <c r="B17" s="22">
        <v>44637</v>
      </c>
      <c r="C17" s="80">
        <v>2111</v>
      </c>
      <c r="D17" s="42" t="s">
        <v>34</v>
      </c>
      <c r="E17" s="42">
        <v>100</v>
      </c>
      <c r="F17" s="43"/>
      <c r="G17" s="42"/>
      <c r="H17" s="42"/>
      <c r="I17" s="42"/>
      <c r="J17" s="42"/>
      <c r="K17" s="211"/>
      <c r="L17" s="204">
        <f t="shared" si="1"/>
        <v>100</v>
      </c>
      <c r="M17" s="81"/>
      <c r="N17" s="81"/>
      <c r="O17" s="44"/>
      <c r="Q17" s="10"/>
      <c r="R17" s="10"/>
      <c r="S17" s="10"/>
      <c r="AD17" s="19"/>
      <c r="AE17" s="2"/>
    </row>
    <row r="18" spans="2:33" x14ac:dyDescent="0.3">
      <c r="B18" s="22" t="s">
        <v>188</v>
      </c>
      <c r="C18" s="23">
        <v>2109</v>
      </c>
      <c r="D18" s="42" t="s">
        <v>25</v>
      </c>
      <c r="E18" s="42">
        <v>1000</v>
      </c>
      <c r="F18" s="42"/>
      <c r="G18" s="42"/>
      <c r="H18" s="42"/>
      <c r="I18" s="42"/>
      <c r="J18" s="42"/>
      <c r="K18" s="212"/>
      <c r="L18" s="204">
        <f t="shared" si="1"/>
        <v>1000</v>
      </c>
      <c r="M18" s="82"/>
      <c r="N18" s="82"/>
      <c r="O18" s="10"/>
      <c r="Q18" s="45"/>
      <c r="R18" s="10"/>
      <c r="S18" s="10"/>
      <c r="AD18" s="19"/>
      <c r="AE18" s="2"/>
    </row>
    <row r="19" spans="2:33" x14ac:dyDescent="0.3">
      <c r="B19" s="22">
        <v>44644</v>
      </c>
      <c r="C19" s="23">
        <v>2112</v>
      </c>
      <c r="D19" s="42" t="s">
        <v>35</v>
      </c>
      <c r="E19" s="42">
        <v>208.33</v>
      </c>
      <c r="F19" s="42"/>
      <c r="G19" s="42"/>
      <c r="H19" s="42"/>
      <c r="I19" s="42"/>
      <c r="J19" s="42"/>
      <c r="K19" s="212"/>
      <c r="L19" s="204">
        <f t="shared" si="1"/>
        <v>208.33</v>
      </c>
      <c r="M19" s="155"/>
      <c r="N19" s="82"/>
      <c r="O19" s="10"/>
      <c r="Q19" s="45"/>
      <c r="R19" s="10"/>
      <c r="S19" s="10"/>
      <c r="AD19" s="19"/>
      <c r="AE19" s="2"/>
    </row>
    <row r="20" spans="2:33" x14ac:dyDescent="0.3">
      <c r="B20" s="22">
        <v>44644</v>
      </c>
      <c r="C20" s="23">
        <v>2113</v>
      </c>
      <c r="D20" s="42" t="s">
        <v>36</v>
      </c>
      <c r="E20" s="42">
        <v>416.67</v>
      </c>
      <c r="F20" s="42"/>
      <c r="G20" s="42"/>
      <c r="H20" s="42"/>
      <c r="I20" s="42"/>
      <c r="J20" s="42"/>
      <c r="K20" s="212"/>
      <c r="L20" s="204">
        <f t="shared" si="1"/>
        <v>416.67</v>
      </c>
      <c r="M20" s="155"/>
      <c r="N20" s="82"/>
      <c r="O20" s="10"/>
      <c r="Q20" s="45"/>
      <c r="R20" s="10"/>
      <c r="S20" s="10"/>
      <c r="AD20" s="19"/>
      <c r="AE20" s="2"/>
    </row>
    <row r="21" spans="2:33" x14ac:dyDescent="0.3">
      <c r="B21" s="22">
        <v>44644</v>
      </c>
      <c r="C21" s="23">
        <v>2114</v>
      </c>
      <c r="D21" s="42" t="s">
        <v>23</v>
      </c>
      <c r="E21" s="42">
        <v>250</v>
      </c>
      <c r="F21" s="42"/>
      <c r="G21" s="42"/>
      <c r="H21" s="42"/>
      <c r="I21" s="42"/>
      <c r="J21" s="42"/>
      <c r="K21" s="212"/>
      <c r="L21" s="204">
        <f t="shared" si="1"/>
        <v>250</v>
      </c>
      <c r="M21" s="155"/>
      <c r="N21" s="82"/>
      <c r="O21" s="10"/>
      <c r="Q21" s="45"/>
      <c r="R21" s="10"/>
      <c r="S21" s="10"/>
      <c r="AD21" s="19"/>
      <c r="AE21" s="2"/>
    </row>
    <row r="22" spans="2:33" x14ac:dyDescent="0.3">
      <c r="B22" s="22">
        <v>44645</v>
      </c>
      <c r="C22" s="23">
        <v>2116</v>
      </c>
      <c r="D22" s="42" t="s">
        <v>37</v>
      </c>
      <c r="E22" s="42">
        <v>1000</v>
      </c>
      <c r="F22" s="43"/>
      <c r="G22" s="42"/>
      <c r="H22" s="42"/>
      <c r="I22" s="42"/>
      <c r="J22" s="42"/>
      <c r="K22" s="212"/>
      <c r="L22" s="204">
        <f t="shared" si="1"/>
        <v>1000</v>
      </c>
      <c r="M22" s="82"/>
      <c r="N22" s="82"/>
      <c r="O22" s="10"/>
      <c r="Q22" s="45"/>
      <c r="R22" s="10"/>
      <c r="S22" s="10"/>
      <c r="AD22" s="19"/>
      <c r="AE22" s="2"/>
    </row>
    <row r="23" spans="2:33" x14ac:dyDescent="0.3">
      <c r="B23" s="22">
        <v>44651</v>
      </c>
      <c r="C23" s="23">
        <v>2118</v>
      </c>
      <c r="D23" s="42" t="s">
        <v>38</v>
      </c>
      <c r="E23" s="42">
        <v>1000</v>
      </c>
      <c r="F23" s="43"/>
      <c r="G23" s="42"/>
      <c r="H23" s="42"/>
      <c r="I23" s="42"/>
      <c r="J23" s="42"/>
      <c r="K23" s="211"/>
      <c r="L23" s="204">
        <f t="shared" si="1"/>
        <v>1000</v>
      </c>
      <c r="M23" s="82"/>
      <c r="N23" s="82"/>
      <c r="O23" s="10"/>
      <c r="Q23" s="45"/>
      <c r="R23" s="10"/>
      <c r="S23" s="10"/>
      <c r="AD23" s="19"/>
      <c r="AE23" s="2"/>
    </row>
    <row r="24" spans="2:33" x14ac:dyDescent="0.3">
      <c r="B24" s="22">
        <v>44645</v>
      </c>
      <c r="C24" s="23">
        <v>2117</v>
      </c>
      <c r="D24" s="42" t="s">
        <v>39</v>
      </c>
      <c r="E24" s="42">
        <v>650</v>
      </c>
      <c r="F24" s="43"/>
      <c r="G24" s="42"/>
      <c r="H24" s="42"/>
      <c r="I24" s="42"/>
      <c r="J24" s="42"/>
      <c r="K24" s="211"/>
      <c r="L24" s="204">
        <f t="shared" si="1"/>
        <v>650</v>
      </c>
      <c r="M24" s="85"/>
      <c r="N24" s="85"/>
      <c r="O24" s="10"/>
      <c r="Q24" s="45"/>
      <c r="R24" s="10"/>
      <c r="S24" s="10"/>
      <c r="AD24" s="19"/>
      <c r="AE24" s="2"/>
    </row>
    <row r="25" spans="2:33" x14ac:dyDescent="0.3">
      <c r="B25" s="22">
        <v>44651</v>
      </c>
      <c r="C25" s="23">
        <v>2119</v>
      </c>
      <c r="D25" s="42" t="s">
        <v>30</v>
      </c>
      <c r="E25" s="42">
        <v>250</v>
      </c>
      <c r="F25" s="43"/>
      <c r="G25" s="42"/>
      <c r="H25" s="42"/>
      <c r="I25" s="42"/>
      <c r="J25" s="42"/>
      <c r="K25" s="211"/>
      <c r="L25" s="204">
        <f t="shared" si="1"/>
        <v>250</v>
      </c>
      <c r="M25" s="86"/>
      <c r="N25" s="86"/>
      <c r="O25" s="10"/>
      <c r="Q25" s="45"/>
      <c r="R25" s="10"/>
      <c r="S25" s="10"/>
      <c r="AD25" s="19"/>
      <c r="AE25" s="2"/>
    </row>
    <row r="26" spans="2:33" x14ac:dyDescent="0.3">
      <c r="B26" s="200">
        <v>44684</v>
      </c>
      <c r="C26" s="201">
        <v>2204</v>
      </c>
      <c r="D26" s="162" t="s">
        <v>39</v>
      </c>
      <c r="E26" s="162">
        <v>350</v>
      </c>
      <c r="F26" s="161"/>
      <c r="G26" s="162"/>
      <c r="H26" s="162"/>
      <c r="I26" s="162"/>
      <c r="J26" s="162"/>
      <c r="K26" s="213"/>
      <c r="L26" s="204">
        <f t="shared" si="1"/>
        <v>350</v>
      </c>
      <c r="M26" s="84"/>
      <c r="N26" s="84"/>
      <c r="Q26" s="45"/>
      <c r="R26" s="10"/>
      <c r="S26" s="10"/>
      <c r="AD26" s="19"/>
      <c r="AE26" s="2"/>
    </row>
    <row r="27" spans="2:33" x14ac:dyDescent="0.3">
      <c r="B27" s="20"/>
      <c r="C27" s="21"/>
      <c r="D27" s="46"/>
      <c r="E27" s="46"/>
      <c r="F27" s="47"/>
      <c r="G27" s="46"/>
      <c r="H27" s="46"/>
      <c r="I27" s="46"/>
      <c r="J27" s="46"/>
      <c r="K27" s="214"/>
      <c r="L27" s="199"/>
      <c r="M27" s="10"/>
      <c r="N27" s="10"/>
      <c r="O27" s="39"/>
      <c r="P27" s="10"/>
      <c r="Q27" s="45"/>
      <c r="R27" s="10"/>
      <c r="S27" s="10"/>
      <c r="AD27" s="19"/>
      <c r="AE27" s="2"/>
    </row>
    <row r="28" spans="2:33" ht="15" thickBot="1" x14ac:dyDescent="0.35">
      <c r="B28" s="15"/>
      <c r="C28" s="15"/>
      <c r="D28" s="206" t="s">
        <v>40</v>
      </c>
      <c r="E28" s="207">
        <f t="shared" ref="E28:K28" si="2">SUM(E5:E26)</f>
        <v>9266.67</v>
      </c>
      <c r="F28" s="48">
        <f t="shared" si="2"/>
        <v>4062.99</v>
      </c>
      <c r="G28" s="48">
        <f t="shared" si="2"/>
        <v>4950</v>
      </c>
      <c r="H28" s="48">
        <f t="shared" si="2"/>
        <v>2275</v>
      </c>
      <c r="I28" s="48">
        <f t="shared" si="2"/>
        <v>1248.92</v>
      </c>
      <c r="J28" s="48">
        <f t="shared" si="2"/>
        <v>962</v>
      </c>
      <c r="K28" s="237">
        <f t="shared" si="2"/>
        <v>49.35</v>
      </c>
      <c r="L28" s="208">
        <f t="shared" si="1"/>
        <v>22814.93</v>
      </c>
      <c r="M28" s="10"/>
      <c r="N28" s="10"/>
      <c r="O28" s="39"/>
      <c r="P28" s="10"/>
      <c r="Q28" s="45"/>
      <c r="R28" s="10"/>
      <c r="S28" s="10"/>
      <c r="AD28" s="2"/>
      <c r="AE28" s="2"/>
      <c r="AF28" s="2"/>
      <c r="AG28" s="2"/>
    </row>
    <row r="29" spans="2:33" ht="15" thickTop="1" x14ac:dyDescent="0.3">
      <c r="B29" s="10"/>
      <c r="C29" s="10"/>
      <c r="D29" s="10"/>
      <c r="E29" s="10"/>
      <c r="F29" s="10"/>
      <c r="G29" s="10"/>
      <c r="H29" s="10"/>
      <c r="I29" s="10"/>
      <c r="J29" s="10"/>
      <c r="K29" s="49"/>
      <c r="L29" s="49"/>
      <c r="M29" s="93"/>
      <c r="N29" s="93"/>
      <c r="O29" s="83"/>
      <c r="P29" s="83"/>
      <c r="Q29" s="76"/>
      <c r="R29" s="50"/>
      <c r="S29" s="10"/>
      <c r="AB29" s="18"/>
      <c r="AC29" s="18"/>
    </row>
    <row r="30" spans="2:33" x14ac:dyDescent="0.3">
      <c r="B30" s="10" t="s">
        <v>221</v>
      </c>
      <c r="C30" s="10"/>
      <c r="D30" s="10">
        <v>21686.33</v>
      </c>
      <c r="F30" s="10"/>
      <c r="G30" s="10"/>
      <c r="H30" s="10"/>
      <c r="I30" s="10"/>
      <c r="J30" s="10"/>
      <c r="K30" s="49"/>
      <c r="L30" s="49"/>
      <c r="M30" s="93"/>
      <c r="N30" s="93"/>
      <c r="O30" s="83"/>
      <c r="P30" s="83"/>
      <c r="Q30" s="76"/>
      <c r="R30" s="50"/>
      <c r="S30" s="10"/>
      <c r="AB30" s="18"/>
      <c r="AC30" s="18"/>
    </row>
    <row r="31" spans="2:33" x14ac:dyDescent="0.3">
      <c r="B31" s="10"/>
      <c r="C31" s="10"/>
      <c r="D31" s="10"/>
      <c r="E31" s="238" t="s">
        <v>223</v>
      </c>
      <c r="F31" s="10"/>
      <c r="G31" s="10"/>
      <c r="H31" s="10"/>
      <c r="I31" s="10"/>
      <c r="J31" s="10"/>
      <c r="K31" s="49"/>
      <c r="L31" s="49"/>
      <c r="M31" s="93"/>
      <c r="N31" s="93"/>
      <c r="O31" s="83"/>
      <c r="P31" s="83"/>
      <c r="Q31" s="76"/>
      <c r="R31" s="50"/>
      <c r="S31" s="10"/>
      <c r="AB31" s="18"/>
      <c r="AC31" s="18"/>
    </row>
    <row r="32" spans="2:33" x14ac:dyDescent="0.3">
      <c r="B32" s="10"/>
      <c r="C32" s="10"/>
      <c r="D32" s="10">
        <v>49.35</v>
      </c>
      <c r="E32" s="238" t="s">
        <v>222</v>
      </c>
      <c r="F32" s="10"/>
      <c r="G32" s="10"/>
      <c r="H32" s="10"/>
      <c r="I32" s="10"/>
      <c r="J32" s="10"/>
      <c r="K32" s="49"/>
      <c r="L32" s="49"/>
      <c r="M32" s="93"/>
      <c r="N32" s="93"/>
      <c r="O32" s="83"/>
      <c r="P32" s="83"/>
      <c r="Q32" s="76"/>
      <c r="R32" s="50"/>
      <c r="S32" s="10"/>
      <c r="AB32" s="18"/>
      <c r="AC32" s="18"/>
    </row>
    <row r="33" spans="2:33" ht="15" thickBot="1" x14ac:dyDescent="0.35">
      <c r="B33" s="10"/>
      <c r="C33" s="10"/>
      <c r="D33" s="10">
        <v>1079.25</v>
      </c>
      <c r="E33" s="238" t="s">
        <v>194</v>
      </c>
      <c r="F33" s="10"/>
      <c r="G33" s="10"/>
      <c r="H33" s="10"/>
      <c r="I33" s="10"/>
      <c r="J33" s="10"/>
      <c r="K33" s="49"/>
      <c r="L33" s="49"/>
      <c r="M33" s="93"/>
      <c r="N33" s="93"/>
      <c r="O33" s="83"/>
      <c r="P33" s="83"/>
      <c r="Q33" s="76"/>
      <c r="R33" s="50"/>
      <c r="S33" s="10"/>
      <c r="AB33" s="18"/>
      <c r="AC33" s="18"/>
    </row>
    <row r="34" spans="2:33" x14ac:dyDescent="0.3">
      <c r="B34" s="51"/>
      <c r="C34" s="51"/>
      <c r="D34" s="239">
        <f>D30+D32+D33</f>
        <v>22814.93</v>
      </c>
      <c r="E34" s="9"/>
      <c r="F34" s="10"/>
      <c r="G34" s="10"/>
      <c r="H34" s="10"/>
      <c r="I34" s="10"/>
      <c r="J34" s="10"/>
      <c r="K34" s="50"/>
      <c r="L34" s="50"/>
      <c r="M34" s="50"/>
      <c r="N34" s="50"/>
      <c r="O34" s="50"/>
      <c r="P34" s="50"/>
      <c r="Q34" s="76"/>
      <c r="R34" s="50"/>
      <c r="S34" s="52"/>
      <c r="AD34" s="2"/>
      <c r="AG34" s="2"/>
    </row>
    <row r="35" spans="2:33" x14ac:dyDescent="0.3">
      <c r="B35" s="51"/>
      <c r="C35" s="51"/>
      <c r="D35" s="9"/>
      <c r="E35" s="9"/>
      <c r="F35" s="10"/>
      <c r="G35" s="10"/>
      <c r="H35" s="10"/>
      <c r="I35" s="10"/>
      <c r="J35" s="10"/>
      <c r="K35" s="50"/>
      <c r="L35" s="50"/>
      <c r="M35" s="50"/>
      <c r="N35" s="50"/>
      <c r="O35" s="50"/>
      <c r="P35" s="50"/>
      <c r="Q35" s="76"/>
      <c r="R35" s="50"/>
      <c r="S35" s="52"/>
      <c r="AD35" s="2"/>
      <c r="AG35" s="2"/>
    </row>
    <row r="36" spans="2:33" x14ac:dyDescent="0.3">
      <c r="B36" s="10"/>
      <c r="C36" s="10"/>
      <c r="D36" s="10"/>
      <c r="E36" s="10"/>
      <c r="F36" s="10"/>
      <c r="G36" s="10"/>
      <c r="H36" s="10"/>
      <c r="I36" s="10"/>
      <c r="J36" s="10"/>
      <c r="K36" s="50"/>
      <c r="L36" s="50"/>
      <c r="M36" s="50"/>
      <c r="N36" s="50"/>
      <c r="O36" s="50"/>
      <c r="P36" s="50"/>
      <c r="Q36" s="76"/>
      <c r="R36" s="50"/>
      <c r="S36" s="10"/>
      <c r="AD36" s="2"/>
    </row>
    <row r="37" spans="2:33" x14ac:dyDescent="0.3">
      <c r="B37" s="12" t="s">
        <v>41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77"/>
      <c r="R37" s="12"/>
      <c r="S37" s="12"/>
      <c r="AB37" s="2"/>
      <c r="AC37" s="2"/>
    </row>
    <row r="38" spans="2:33" x14ac:dyDescent="0.3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77"/>
      <c r="R38" s="12"/>
      <c r="S38" s="12"/>
    </row>
    <row r="39" spans="2:33" ht="40.200000000000003" x14ac:dyDescent="0.3">
      <c r="B39" s="97" t="s">
        <v>16</v>
      </c>
      <c r="C39" s="33" t="s">
        <v>42</v>
      </c>
      <c r="D39" s="33" t="s">
        <v>18</v>
      </c>
      <c r="E39" s="33" t="s">
        <v>0</v>
      </c>
      <c r="F39" s="34" t="s">
        <v>43</v>
      </c>
      <c r="G39" s="34" t="s">
        <v>44</v>
      </c>
      <c r="H39" s="34" t="s">
        <v>20</v>
      </c>
      <c r="I39" s="34" t="s">
        <v>45</v>
      </c>
      <c r="J39" s="34" t="s">
        <v>46</v>
      </c>
      <c r="K39" s="34" t="s">
        <v>47</v>
      </c>
      <c r="L39" s="34" t="s">
        <v>48</v>
      </c>
      <c r="M39" s="34" t="s">
        <v>49</v>
      </c>
      <c r="N39" s="34" t="s">
        <v>50</v>
      </c>
      <c r="O39" s="34" t="s">
        <v>51</v>
      </c>
      <c r="P39" s="34" t="s">
        <v>197</v>
      </c>
      <c r="Q39" s="34" t="s">
        <v>53</v>
      </c>
      <c r="R39" s="35"/>
      <c r="S39" s="34" t="s">
        <v>1</v>
      </c>
    </row>
    <row r="40" spans="2:33" ht="51" customHeight="1" x14ac:dyDescent="0.3">
      <c r="B40" s="53">
        <v>44469</v>
      </c>
      <c r="C40" s="54" t="s">
        <v>2</v>
      </c>
      <c r="D40" s="215" t="s">
        <v>206</v>
      </c>
      <c r="E40" s="127"/>
      <c r="F40" s="55">
        <v>2089</v>
      </c>
      <c r="G40" s="55"/>
      <c r="H40" s="55"/>
      <c r="I40" s="128"/>
      <c r="J40" s="128"/>
      <c r="K40" s="55"/>
      <c r="L40" s="55"/>
      <c r="M40" s="55"/>
      <c r="N40" s="55"/>
      <c r="O40" s="55"/>
      <c r="P40" s="55"/>
      <c r="Q40" s="129"/>
      <c r="R40" s="55"/>
      <c r="S40" s="188">
        <f>SUM(E40:Q40)</f>
        <v>2089</v>
      </c>
    </row>
    <row r="41" spans="2:33" ht="18.75" customHeight="1" x14ac:dyDescent="0.3">
      <c r="B41" s="124"/>
      <c r="C41" s="125"/>
      <c r="D41" s="130" t="s">
        <v>54</v>
      </c>
      <c r="E41" s="130"/>
      <c r="F41" s="126"/>
      <c r="G41" s="126"/>
      <c r="H41" s="126"/>
      <c r="I41" s="126"/>
      <c r="J41" s="126"/>
      <c r="K41" s="126"/>
      <c r="L41" s="126">
        <v>60</v>
      </c>
      <c r="M41" s="126"/>
      <c r="N41" s="126"/>
      <c r="O41" s="126"/>
      <c r="P41" s="126"/>
      <c r="Q41" s="131"/>
      <c r="R41" s="126"/>
      <c r="S41" s="189">
        <f t="shared" ref="S41:S58" si="3">SUM(E41:Q41)</f>
        <v>60</v>
      </c>
    </row>
    <row r="42" spans="2:33" ht="39" customHeight="1" x14ac:dyDescent="0.3">
      <c r="B42" s="254">
        <v>44473</v>
      </c>
      <c r="C42" s="252" t="s">
        <v>3</v>
      </c>
      <c r="D42" s="248" t="s">
        <v>4</v>
      </c>
      <c r="E42" s="256"/>
      <c r="F42" s="241"/>
      <c r="G42" s="241"/>
      <c r="H42" s="132"/>
      <c r="I42" s="241"/>
      <c r="J42" s="241">
        <v>550</v>
      </c>
      <c r="K42" s="241"/>
      <c r="L42" s="241"/>
      <c r="M42" s="241"/>
      <c r="N42" s="241"/>
      <c r="O42" s="241"/>
      <c r="P42" s="241"/>
      <c r="Q42" s="241"/>
      <c r="R42" s="250"/>
      <c r="S42" s="243">
        <f t="shared" si="3"/>
        <v>550</v>
      </c>
    </row>
    <row r="43" spans="2:33" ht="20.25" customHeight="1" x14ac:dyDescent="0.3">
      <c r="B43" s="255"/>
      <c r="C43" s="253"/>
      <c r="D43" s="249"/>
      <c r="E43" s="257"/>
      <c r="F43" s="242"/>
      <c r="G43" s="242"/>
      <c r="H43" s="132"/>
      <c r="I43" s="242"/>
      <c r="J43" s="242"/>
      <c r="K43" s="242"/>
      <c r="L43" s="242"/>
      <c r="M43" s="242"/>
      <c r="N43" s="242"/>
      <c r="O43" s="242"/>
      <c r="P43" s="242"/>
      <c r="Q43" s="242"/>
      <c r="R43" s="251"/>
      <c r="S43" s="244"/>
    </row>
    <row r="44" spans="2:33" ht="27.6" x14ac:dyDescent="0.3">
      <c r="B44" s="98">
        <v>43850</v>
      </c>
      <c r="C44" s="57" t="s">
        <v>9</v>
      </c>
      <c r="D44" s="72" t="s">
        <v>10</v>
      </c>
      <c r="E44" s="72"/>
      <c r="F44" s="95"/>
      <c r="G44" s="95">
        <v>800</v>
      </c>
      <c r="H44" s="95"/>
      <c r="I44" s="95"/>
      <c r="J44" s="95"/>
      <c r="K44" s="95"/>
      <c r="L44" s="95"/>
      <c r="M44" s="95"/>
      <c r="N44" s="95"/>
      <c r="O44" s="95"/>
      <c r="P44" s="95"/>
      <c r="Q44" s="133"/>
      <c r="R44" s="59"/>
      <c r="S44" s="190">
        <f t="shared" si="3"/>
        <v>800</v>
      </c>
    </row>
    <row r="45" spans="2:33" x14ac:dyDescent="0.3">
      <c r="B45" s="219">
        <v>44671</v>
      </c>
      <c r="C45" s="220" t="s">
        <v>55</v>
      </c>
      <c r="D45" s="94" t="s">
        <v>56</v>
      </c>
      <c r="E45" s="94"/>
      <c r="F45" s="221"/>
      <c r="G45" s="221">
        <v>0</v>
      </c>
      <c r="H45" s="221"/>
      <c r="I45" s="221"/>
      <c r="J45" s="221"/>
      <c r="K45" s="221"/>
      <c r="L45" s="221"/>
      <c r="M45" s="221"/>
      <c r="N45" s="221"/>
      <c r="O45" s="221"/>
      <c r="P45" s="221"/>
      <c r="Q45" s="222"/>
      <c r="R45" s="223"/>
      <c r="S45" s="224">
        <f>SUM(E45:Q45)</f>
        <v>0</v>
      </c>
    </row>
    <row r="46" spans="2:33" x14ac:dyDescent="0.3">
      <c r="B46" s="98">
        <v>44708</v>
      </c>
      <c r="C46" s="57" t="s">
        <v>57</v>
      </c>
      <c r="D46" s="72" t="s">
        <v>58</v>
      </c>
      <c r="E46" s="72"/>
      <c r="F46" s="95"/>
      <c r="G46" s="95">
        <v>475</v>
      </c>
      <c r="H46" s="95"/>
      <c r="I46" s="95"/>
      <c r="J46" s="95"/>
      <c r="K46" s="95"/>
      <c r="L46" s="95"/>
      <c r="M46" s="95"/>
      <c r="N46" s="95"/>
      <c r="O46" s="95"/>
      <c r="P46" s="95"/>
      <c r="Q46" s="133"/>
      <c r="R46" s="59"/>
      <c r="S46" s="190">
        <f>SUM(E46:Q46)</f>
        <v>475</v>
      </c>
    </row>
    <row r="47" spans="2:33" ht="27.6" x14ac:dyDescent="0.3">
      <c r="B47" s="99">
        <v>43853</v>
      </c>
      <c r="C47" s="57" t="s">
        <v>59</v>
      </c>
      <c r="D47" s="72" t="s">
        <v>205</v>
      </c>
      <c r="E47" s="72"/>
      <c r="F47" s="95">
        <v>2200</v>
      </c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133"/>
      <c r="R47" s="59"/>
      <c r="S47" s="190">
        <f t="shared" si="3"/>
        <v>2200</v>
      </c>
    </row>
    <row r="48" spans="2:33" ht="27.6" x14ac:dyDescent="0.3">
      <c r="B48" s="100">
        <v>44656</v>
      </c>
      <c r="C48" s="57" t="s">
        <v>60</v>
      </c>
      <c r="D48" s="72" t="s">
        <v>14</v>
      </c>
      <c r="E48" s="72"/>
      <c r="F48" s="95"/>
      <c r="G48" s="95"/>
      <c r="H48" s="95"/>
      <c r="I48" s="95">
        <v>2350</v>
      </c>
      <c r="J48" s="95"/>
      <c r="K48" s="95"/>
      <c r="L48" s="95"/>
      <c r="M48" s="95"/>
      <c r="N48" s="95"/>
      <c r="O48" s="95"/>
      <c r="P48" s="95"/>
      <c r="Q48" s="133"/>
      <c r="R48" s="59"/>
      <c r="S48" s="190">
        <f t="shared" si="3"/>
        <v>2350</v>
      </c>
      <c r="AG48" s="2"/>
    </row>
    <row r="49" spans="2:20" ht="42.75" customHeight="1" x14ac:dyDescent="0.3">
      <c r="B49" s="101">
        <v>44477</v>
      </c>
      <c r="C49" s="57" t="s">
        <v>5</v>
      </c>
      <c r="D49" s="58" t="s">
        <v>6</v>
      </c>
      <c r="E49" s="72"/>
      <c r="F49" s="95"/>
      <c r="G49" s="95"/>
      <c r="H49" s="95"/>
      <c r="I49" s="95"/>
      <c r="J49" s="95">
        <v>750</v>
      </c>
      <c r="K49" s="95"/>
      <c r="L49" s="95"/>
      <c r="M49" s="95"/>
      <c r="N49" s="95"/>
      <c r="O49" s="95"/>
      <c r="P49" s="95"/>
      <c r="Q49" s="133"/>
      <c r="R49" s="59"/>
      <c r="S49" s="190">
        <f t="shared" si="3"/>
        <v>750</v>
      </c>
    </row>
    <row r="50" spans="2:20" s="25" customFormat="1" ht="30" customHeight="1" x14ac:dyDescent="0.3">
      <c r="B50" s="102">
        <v>44481</v>
      </c>
      <c r="C50" s="60" t="s">
        <v>61</v>
      </c>
      <c r="D50" s="61" t="s">
        <v>7</v>
      </c>
      <c r="E50" s="134"/>
      <c r="F50" s="107"/>
      <c r="G50" s="107"/>
      <c r="H50" s="107"/>
      <c r="I50" s="107"/>
      <c r="J50" s="107">
        <v>250</v>
      </c>
      <c r="K50" s="107"/>
      <c r="L50" s="107"/>
      <c r="M50" s="107"/>
      <c r="N50" s="107"/>
      <c r="O50" s="107"/>
      <c r="P50" s="107"/>
      <c r="Q50" s="90"/>
      <c r="R50" s="62"/>
      <c r="S50" s="190">
        <f t="shared" si="3"/>
        <v>250</v>
      </c>
    </row>
    <row r="51" spans="2:20" s="25" customFormat="1" ht="29.25" customHeight="1" x14ac:dyDescent="0.3">
      <c r="B51" s="102">
        <v>44495</v>
      </c>
      <c r="C51" s="60" t="s">
        <v>8</v>
      </c>
      <c r="D51" s="61" t="s">
        <v>62</v>
      </c>
      <c r="E51" s="134"/>
      <c r="F51" s="107"/>
      <c r="G51" s="107"/>
      <c r="H51" s="107"/>
      <c r="I51" s="107"/>
      <c r="J51" s="107"/>
      <c r="K51" s="107"/>
      <c r="L51" s="107"/>
      <c r="M51" s="107"/>
      <c r="N51" s="107"/>
      <c r="O51" s="107">
        <v>1700</v>
      </c>
      <c r="P51" s="107"/>
      <c r="Q51" s="90"/>
      <c r="R51" s="62"/>
      <c r="S51" s="191">
        <f t="shared" si="3"/>
        <v>1700</v>
      </c>
    </row>
    <row r="52" spans="2:20" x14ac:dyDescent="0.3">
      <c r="B52" s="103">
        <v>44690</v>
      </c>
      <c r="C52" s="74" t="s">
        <v>63</v>
      </c>
      <c r="D52" s="70" t="s">
        <v>200</v>
      </c>
      <c r="E52" s="87"/>
      <c r="F52" s="89"/>
      <c r="G52" s="89"/>
      <c r="H52" s="89"/>
      <c r="I52" s="89"/>
      <c r="J52" s="89">
        <v>5000</v>
      </c>
      <c r="K52" s="89"/>
      <c r="L52" s="89"/>
      <c r="M52" s="89"/>
      <c r="N52" s="89"/>
      <c r="O52" s="89"/>
      <c r="P52" s="89"/>
      <c r="Q52" s="90"/>
      <c r="R52" s="71"/>
      <c r="S52" s="191">
        <f t="shared" si="3"/>
        <v>5000</v>
      </c>
      <c r="T52" t="s">
        <v>96</v>
      </c>
    </row>
    <row r="53" spans="2:20" x14ac:dyDescent="0.3">
      <c r="B53" s="228">
        <v>44596</v>
      </c>
      <c r="C53" s="229" t="s">
        <v>11</v>
      </c>
      <c r="D53" s="230" t="s">
        <v>201</v>
      </c>
      <c r="E53" s="230"/>
      <c r="F53" s="231"/>
      <c r="G53" s="231"/>
      <c r="H53" s="231"/>
      <c r="I53" s="231"/>
      <c r="J53" s="231"/>
      <c r="K53" s="231"/>
      <c r="L53" s="231">
        <v>0</v>
      </c>
      <c r="M53" s="231"/>
      <c r="N53" s="231"/>
      <c r="O53" s="231"/>
      <c r="P53" s="231"/>
      <c r="Q53" s="232"/>
      <c r="R53" s="233"/>
      <c r="S53" s="234">
        <f>SUM(E53:Q53)</f>
        <v>0</v>
      </c>
    </row>
    <row r="54" spans="2:20" x14ac:dyDescent="0.3">
      <c r="B54" s="228">
        <v>44599</v>
      </c>
      <c r="C54" s="229" t="s">
        <v>12</v>
      </c>
      <c r="D54" s="230" t="s">
        <v>13</v>
      </c>
      <c r="E54" s="230"/>
      <c r="F54" s="231"/>
      <c r="G54" s="231"/>
      <c r="H54" s="231"/>
      <c r="I54" s="231"/>
      <c r="J54" s="231"/>
      <c r="K54" s="231"/>
      <c r="L54" s="231">
        <v>0</v>
      </c>
      <c r="M54" s="231"/>
      <c r="N54" s="231"/>
      <c r="O54" s="231"/>
      <c r="P54" s="231"/>
      <c r="Q54" s="232"/>
      <c r="R54" s="233"/>
      <c r="S54" s="234">
        <f>SUM(E54:Q54)</f>
        <v>0</v>
      </c>
    </row>
    <row r="55" spans="2:20" s="25" customFormat="1" ht="44.25" customHeight="1" x14ac:dyDescent="0.3">
      <c r="B55" s="102">
        <v>44686</v>
      </c>
      <c r="C55" s="60" t="s">
        <v>64</v>
      </c>
      <c r="D55" s="78" t="s">
        <v>65</v>
      </c>
      <c r="E55" s="134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90">
        <v>1300</v>
      </c>
      <c r="R55" s="62"/>
      <c r="S55" s="191">
        <f>SUM(E55:Q55)</f>
        <v>1300</v>
      </c>
    </row>
    <row r="56" spans="2:20" s="25" customFormat="1" ht="16.95" customHeight="1" x14ac:dyDescent="0.3">
      <c r="B56" s="102">
        <v>44686</v>
      </c>
      <c r="C56" s="60" t="s">
        <v>66</v>
      </c>
      <c r="D56" s="78" t="s">
        <v>202</v>
      </c>
      <c r="E56" s="134"/>
      <c r="F56" s="107"/>
      <c r="G56" s="107"/>
      <c r="H56" s="107"/>
      <c r="I56" s="107"/>
      <c r="J56" s="107"/>
      <c r="K56" s="107"/>
      <c r="L56" s="107">
        <v>193</v>
      </c>
      <c r="M56" s="107"/>
      <c r="N56" s="107"/>
      <c r="O56" s="107"/>
      <c r="P56" s="107"/>
      <c r="Q56" s="90"/>
      <c r="R56" s="62"/>
      <c r="S56" s="191">
        <f>SUM(E56:Q56)</f>
        <v>193</v>
      </c>
    </row>
    <row r="57" spans="2:20" ht="41.4" x14ac:dyDescent="0.3">
      <c r="B57" s="103"/>
      <c r="C57" s="69"/>
      <c r="D57" s="216" t="s">
        <v>203</v>
      </c>
      <c r="E57" s="135"/>
      <c r="F57" s="89"/>
      <c r="G57" s="89"/>
      <c r="H57" s="89"/>
      <c r="I57" s="89"/>
      <c r="J57" s="89"/>
      <c r="K57" s="89"/>
      <c r="L57" s="89">
        <v>622.12</v>
      </c>
      <c r="M57" s="89"/>
      <c r="N57" s="89"/>
      <c r="O57" s="89"/>
      <c r="P57" s="89"/>
      <c r="Q57" s="90"/>
      <c r="R57" s="88"/>
      <c r="S57" s="192">
        <f t="shared" si="3"/>
        <v>622.12</v>
      </c>
    </row>
    <row r="58" spans="2:20" ht="41.4" x14ac:dyDescent="0.3">
      <c r="B58" s="103"/>
      <c r="C58" s="69"/>
      <c r="D58" s="216" t="s">
        <v>204</v>
      </c>
      <c r="E58" s="135"/>
      <c r="F58" s="89"/>
      <c r="G58" s="89"/>
      <c r="H58" s="89"/>
      <c r="I58" s="89"/>
      <c r="J58" s="89"/>
      <c r="K58" s="89"/>
      <c r="L58" s="89">
        <v>400</v>
      </c>
      <c r="M58" s="89"/>
      <c r="N58" s="89"/>
      <c r="O58" s="89"/>
      <c r="P58" s="89"/>
      <c r="Q58" s="90"/>
      <c r="R58" s="88"/>
      <c r="S58" s="192">
        <f t="shared" si="3"/>
        <v>400</v>
      </c>
    </row>
    <row r="59" spans="2:20" x14ac:dyDescent="0.3">
      <c r="B59" s="103">
        <v>44698</v>
      </c>
      <c r="C59" s="60" t="s">
        <v>67</v>
      </c>
      <c r="D59" s="91" t="s">
        <v>68</v>
      </c>
      <c r="E59" s="135"/>
      <c r="F59" s="89"/>
      <c r="G59" s="89"/>
      <c r="H59" s="89"/>
      <c r="I59" s="89"/>
      <c r="J59" s="89"/>
      <c r="K59" s="89"/>
      <c r="L59" s="136"/>
      <c r="M59" s="89">
        <v>325</v>
      </c>
      <c r="N59" s="89"/>
      <c r="O59" s="136"/>
      <c r="P59" s="136"/>
      <c r="Q59" s="137"/>
      <c r="R59" s="71"/>
      <c r="S59" s="193">
        <v>325</v>
      </c>
    </row>
    <row r="60" spans="2:20" x14ac:dyDescent="0.3">
      <c r="B60" s="104">
        <v>44700</v>
      </c>
      <c r="C60" s="60" t="s">
        <v>69</v>
      </c>
      <c r="D60" s="225" t="s">
        <v>70</v>
      </c>
      <c r="E60" s="138"/>
      <c r="F60" s="139"/>
      <c r="G60" s="139"/>
      <c r="H60" s="139"/>
      <c r="I60" s="139"/>
      <c r="J60" s="139"/>
      <c r="K60" s="139"/>
      <c r="L60" s="226"/>
      <c r="M60" s="89"/>
      <c r="N60" s="89">
        <v>644</v>
      </c>
      <c r="O60" s="136"/>
      <c r="P60" s="136"/>
      <c r="Q60" s="137"/>
      <c r="R60" s="71"/>
      <c r="S60" s="193">
        <v>644</v>
      </c>
    </row>
    <row r="61" spans="2:20" ht="27.6" x14ac:dyDescent="0.3">
      <c r="B61" s="109">
        <v>44700</v>
      </c>
      <c r="C61" s="60" t="s">
        <v>71</v>
      </c>
      <c r="D61" s="96" t="s">
        <v>94</v>
      </c>
      <c r="E61" s="141"/>
      <c r="F61" s="142"/>
      <c r="G61" s="142"/>
      <c r="H61" s="142"/>
      <c r="I61" s="142"/>
      <c r="J61" s="143"/>
      <c r="K61" s="142"/>
      <c r="L61" s="144"/>
      <c r="M61" s="89"/>
      <c r="N61" s="89">
        <v>2196</v>
      </c>
      <c r="O61" s="136"/>
      <c r="P61" s="136"/>
      <c r="Q61" s="137"/>
      <c r="R61" s="71"/>
      <c r="S61" s="193">
        <f>SUM(E61:Q61)</f>
        <v>2196</v>
      </c>
      <c r="T61" t="s">
        <v>95</v>
      </c>
    </row>
    <row r="62" spans="2:20" x14ac:dyDescent="0.3">
      <c r="B62" s="109">
        <v>44711</v>
      </c>
      <c r="C62" s="108" t="s">
        <v>72</v>
      </c>
      <c r="D62" s="113" t="s">
        <v>73</v>
      </c>
      <c r="E62" s="145"/>
      <c r="F62" s="146"/>
      <c r="G62" s="146"/>
      <c r="H62" s="146"/>
      <c r="I62" s="146"/>
      <c r="J62" s="147"/>
      <c r="K62" s="146"/>
      <c r="L62" s="148"/>
      <c r="M62" s="149"/>
      <c r="N62" s="89">
        <v>2500</v>
      </c>
      <c r="O62" s="150"/>
      <c r="P62" s="150"/>
      <c r="Q62" s="151"/>
      <c r="R62" s="112"/>
      <c r="S62" s="193">
        <f>SUM(E62:Q62)</f>
        <v>2500</v>
      </c>
    </row>
    <row r="63" spans="2:20" x14ac:dyDescent="0.3">
      <c r="B63" s="109">
        <v>44711</v>
      </c>
      <c r="C63" s="108" t="s">
        <v>74</v>
      </c>
      <c r="D63" s="110" t="s">
        <v>75</v>
      </c>
      <c r="E63" s="152"/>
      <c r="F63" s="153"/>
      <c r="G63" s="153"/>
      <c r="H63" s="153"/>
      <c r="I63" s="153"/>
      <c r="J63" s="153"/>
      <c r="K63" s="153"/>
      <c r="L63" s="153"/>
      <c r="M63" s="153"/>
      <c r="N63" s="153">
        <v>312</v>
      </c>
      <c r="O63" s="153"/>
      <c r="P63" s="153"/>
      <c r="Q63" s="140"/>
      <c r="R63" s="111"/>
      <c r="S63" s="194">
        <f>SUM(E63:Q63)</f>
        <v>312</v>
      </c>
    </row>
    <row r="64" spans="2:20" ht="27.6" x14ac:dyDescent="0.3">
      <c r="B64" s="109">
        <v>44712</v>
      </c>
      <c r="C64" s="108" t="s">
        <v>76</v>
      </c>
      <c r="D64" s="114" t="s">
        <v>77</v>
      </c>
      <c r="E64" s="121">
        <v>3761.84</v>
      </c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54"/>
      <c r="R64" s="56"/>
      <c r="S64" s="195">
        <v>3761.84</v>
      </c>
    </row>
    <row r="65" spans="2:20" x14ac:dyDescent="0.3">
      <c r="B65" s="109">
        <v>44713</v>
      </c>
      <c r="C65" s="108" t="s">
        <v>78</v>
      </c>
      <c r="D65" s="114" t="s">
        <v>79</v>
      </c>
      <c r="E65" s="121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>
        <v>950</v>
      </c>
      <c r="Q65" s="154"/>
      <c r="R65" s="56"/>
      <c r="S65" s="195">
        <v>950</v>
      </c>
    </row>
    <row r="66" spans="2:20" ht="27.6" x14ac:dyDescent="0.3">
      <c r="B66" s="109">
        <v>44718</v>
      </c>
      <c r="C66" s="108" t="s">
        <v>80</v>
      </c>
      <c r="D66" s="227" t="s">
        <v>207</v>
      </c>
      <c r="E66" s="121"/>
      <c r="F66" s="123"/>
      <c r="G66" s="123"/>
      <c r="H66" s="123"/>
      <c r="I66" s="123"/>
      <c r="J66" s="123"/>
      <c r="K66" s="123"/>
      <c r="L66" s="123"/>
      <c r="M66" s="123"/>
      <c r="N66" s="122">
        <v>123.6</v>
      </c>
      <c r="O66" s="123"/>
      <c r="P66" s="123"/>
      <c r="Q66" s="154"/>
      <c r="R66" s="56"/>
      <c r="S66" s="196">
        <v>123.6</v>
      </c>
    </row>
    <row r="67" spans="2:20" ht="41.4" x14ac:dyDescent="0.3">
      <c r="B67" s="109">
        <v>44718</v>
      </c>
      <c r="C67" s="108"/>
      <c r="D67" s="227" t="s">
        <v>208</v>
      </c>
      <c r="E67" s="121"/>
      <c r="F67" s="123"/>
      <c r="G67" s="123"/>
      <c r="H67" s="123"/>
      <c r="I67" s="123"/>
      <c r="J67" s="123"/>
      <c r="K67" s="123"/>
      <c r="L67" s="123">
        <v>25</v>
      </c>
      <c r="M67" s="123"/>
      <c r="N67" s="122"/>
      <c r="O67" s="123"/>
      <c r="P67" s="123"/>
      <c r="Q67" s="154"/>
      <c r="R67" s="56"/>
      <c r="S67" s="196">
        <v>25</v>
      </c>
    </row>
    <row r="68" spans="2:20" ht="69" x14ac:dyDescent="0.3">
      <c r="B68" s="105">
        <v>44732</v>
      </c>
      <c r="C68" s="108" t="s">
        <v>81</v>
      </c>
      <c r="D68" s="114" t="s">
        <v>82</v>
      </c>
      <c r="E68" s="121"/>
      <c r="F68" s="123"/>
      <c r="G68" s="123"/>
      <c r="H68" s="123"/>
      <c r="I68" s="123"/>
      <c r="J68" s="123"/>
      <c r="K68" s="123"/>
      <c r="L68" s="123">
        <v>1373.52</v>
      </c>
      <c r="M68" s="123"/>
      <c r="N68" s="122"/>
      <c r="O68" s="123"/>
      <c r="P68" s="123"/>
      <c r="Q68" s="154"/>
      <c r="R68" s="56"/>
      <c r="S68" s="196">
        <v>1373.52</v>
      </c>
    </row>
    <row r="69" spans="2:20" x14ac:dyDescent="0.3">
      <c r="B69" s="217"/>
      <c r="C69" s="218"/>
      <c r="D69" s="63"/>
      <c r="E69" s="116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7"/>
      <c r="R69" s="64"/>
      <c r="S69" s="197"/>
    </row>
    <row r="70" spans="2:20" ht="15" thickBot="1" x14ac:dyDescent="0.35">
      <c r="B70" s="106"/>
      <c r="C70" s="65"/>
      <c r="D70" s="66" t="s">
        <v>40</v>
      </c>
      <c r="E70" s="118">
        <f t="shared" ref="E70:Q70" si="4">SUM(E40:E68)</f>
        <v>3761.84</v>
      </c>
      <c r="F70" s="119">
        <f t="shared" si="4"/>
        <v>4289</v>
      </c>
      <c r="G70" s="119">
        <f t="shared" si="4"/>
        <v>1275</v>
      </c>
      <c r="H70" s="119">
        <f t="shared" si="4"/>
        <v>0</v>
      </c>
      <c r="I70" s="119">
        <f t="shared" si="4"/>
        <v>2350</v>
      </c>
      <c r="J70" s="119">
        <f t="shared" si="4"/>
        <v>6550</v>
      </c>
      <c r="K70" s="119">
        <f t="shared" si="4"/>
        <v>0</v>
      </c>
      <c r="L70" s="119">
        <f t="shared" si="4"/>
        <v>2673.64</v>
      </c>
      <c r="M70" s="119">
        <f t="shared" si="4"/>
        <v>325</v>
      </c>
      <c r="N70" s="119">
        <f t="shared" si="4"/>
        <v>5775.6</v>
      </c>
      <c r="O70" s="119">
        <f t="shared" si="4"/>
        <v>1700</v>
      </c>
      <c r="P70" s="119">
        <f t="shared" si="4"/>
        <v>950</v>
      </c>
      <c r="Q70" s="120">
        <f t="shared" si="4"/>
        <v>1300</v>
      </c>
      <c r="R70" s="67"/>
      <c r="S70" s="198">
        <f>SUM(S40:S68)</f>
        <v>30950.079999999998</v>
      </c>
    </row>
    <row r="71" spans="2:20" ht="15" thickTop="1" x14ac:dyDescent="0.3">
      <c r="B71" s="10"/>
      <c r="C71" s="10"/>
      <c r="D71" s="10"/>
      <c r="E71" s="68"/>
      <c r="F71" s="68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39"/>
      <c r="R71" s="10"/>
      <c r="S71" s="187">
        <f>SUM(E70:Q70)</f>
        <v>30950.080000000002</v>
      </c>
    </row>
    <row r="72" spans="2:20" x14ac:dyDescent="0.3">
      <c r="B72" s="52" t="s">
        <v>221</v>
      </c>
      <c r="C72" s="10"/>
      <c r="D72" s="10">
        <v>28863.08</v>
      </c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39"/>
      <c r="R72" s="10"/>
      <c r="S72" s="10"/>
    </row>
    <row r="73" spans="2:20" x14ac:dyDescent="0.3">
      <c r="B73" s="52"/>
      <c r="C73" s="10"/>
      <c r="D73" s="10"/>
      <c r="E73" s="238" t="s">
        <v>224</v>
      </c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39"/>
      <c r="R73" s="10"/>
      <c r="S73" s="10"/>
    </row>
    <row r="74" spans="2:20" x14ac:dyDescent="0.3">
      <c r="D74">
        <v>1200</v>
      </c>
      <c r="E74" s="6" t="s">
        <v>185</v>
      </c>
    </row>
    <row r="75" spans="2:20" x14ac:dyDescent="0.3">
      <c r="D75">
        <v>575</v>
      </c>
      <c r="E75" s="6" t="s">
        <v>186</v>
      </c>
    </row>
    <row r="76" spans="2:20" ht="15" thickBot="1" x14ac:dyDescent="0.35">
      <c r="D76">
        <v>312</v>
      </c>
      <c r="E76" s="6" t="s">
        <v>187</v>
      </c>
    </row>
    <row r="77" spans="2:20" x14ac:dyDescent="0.3">
      <c r="D77" s="240">
        <f>SUM(D72:D76)</f>
        <v>30950.080000000002</v>
      </c>
    </row>
    <row r="78" spans="2:20" x14ac:dyDescent="0.3">
      <c r="T78" s="4"/>
    </row>
    <row r="80" spans="2:20" x14ac:dyDescent="0.3">
      <c r="C80" s="3"/>
    </row>
    <row r="84" spans="3:20" x14ac:dyDescent="0.3">
      <c r="C84" s="3"/>
    </row>
    <row r="86" spans="3:20" x14ac:dyDescent="0.3">
      <c r="C86" s="3"/>
    </row>
    <row r="87" spans="3:20" x14ac:dyDescent="0.3">
      <c r="C87" s="5"/>
    </row>
    <row r="89" spans="3:20" x14ac:dyDescent="0.3">
      <c r="T89" s="4"/>
    </row>
    <row r="94" spans="3:20" x14ac:dyDescent="0.3">
      <c r="C94" s="3"/>
    </row>
  </sheetData>
  <mergeCells count="18">
    <mergeCell ref="C42:C43"/>
    <mergeCell ref="B42:B43"/>
    <mergeCell ref="E42:E43"/>
    <mergeCell ref="F42:F43"/>
    <mergeCell ref="G42:G43"/>
    <mergeCell ref="M42:M43"/>
    <mergeCell ref="N42:N43"/>
    <mergeCell ref="S42:S43"/>
    <mergeCell ref="F3:J3"/>
    <mergeCell ref="D42:D43"/>
    <mergeCell ref="J42:J43"/>
    <mergeCell ref="I42:I43"/>
    <mergeCell ref="O42:O43"/>
    <mergeCell ref="P42:P43"/>
    <mergeCell ref="Q42:Q43"/>
    <mergeCell ref="R42:R43"/>
    <mergeCell ref="K42:K43"/>
    <mergeCell ref="L42:L43"/>
  </mergeCells>
  <pageMargins left="0.70866141732283472" right="0.70866141732283472" top="0.74803149606299213" bottom="0.74803149606299213" header="0.31496062992125984" footer="0.31496062992125984"/>
  <pageSetup paperSize="9" scale="44" fitToWidth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44943-54F9-4BB2-8426-006C9167C154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0"/>
  <sheetViews>
    <sheetView tabSelected="1" workbookViewId="0"/>
  </sheetViews>
  <sheetFormatPr defaultRowHeight="14.4" x14ac:dyDescent="0.3"/>
  <cols>
    <col min="1" max="1" width="37.33203125" customWidth="1"/>
    <col min="2" max="2" width="8.88671875" customWidth="1"/>
    <col min="3" max="3" width="16.88671875" customWidth="1"/>
    <col min="4" max="4" width="12.6640625" customWidth="1"/>
    <col min="5" max="5" width="12.109375" customWidth="1"/>
    <col min="6" max="6" width="11.33203125" customWidth="1"/>
    <col min="7" max="7" width="14.33203125" customWidth="1"/>
    <col min="8" max="8" width="14.109375" customWidth="1"/>
  </cols>
  <sheetData>
    <row r="1" spans="1:7" x14ac:dyDescent="0.3">
      <c r="A1" s="6" t="s">
        <v>225</v>
      </c>
    </row>
    <row r="2" spans="1:7" ht="28.8" x14ac:dyDescent="0.3">
      <c r="A2" s="6" t="s">
        <v>83</v>
      </c>
      <c r="C2" s="6" t="s">
        <v>182</v>
      </c>
      <c r="E2" s="159" t="s">
        <v>103</v>
      </c>
      <c r="G2" s="6" t="s">
        <v>180</v>
      </c>
    </row>
    <row r="3" spans="1:7" x14ac:dyDescent="0.3">
      <c r="B3" s="7"/>
      <c r="E3" s="157"/>
      <c r="F3" s="157"/>
      <c r="G3" s="157"/>
    </row>
    <row r="4" spans="1:7" x14ac:dyDescent="0.3">
      <c r="A4" t="s">
        <v>19</v>
      </c>
      <c r="B4" s="7"/>
      <c r="C4" s="4">
        <f>'SMPC Breakdown'!E28</f>
        <v>9266.67</v>
      </c>
      <c r="E4" s="4"/>
      <c r="F4" s="4"/>
      <c r="G4" s="180">
        <f>SUM(C4:E4)</f>
        <v>9266.67</v>
      </c>
    </row>
    <row r="5" spans="1:7" x14ac:dyDescent="0.3">
      <c r="A5" t="s">
        <v>84</v>
      </c>
      <c r="B5" s="7"/>
      <c r="C5" s="4"/>
      <c r="E5" s="4">
        <f>'MML Breakdown'!G31</f>
        <v>20267</v>
      </c>
      <c r="F5" s="4"/>
      <c r="G5" s="180">
        <f t="shared" ref="G5:G15" si="0">SUM(C5:E5)</f>
        <v>20267</v>
      </c>
    </row>
    <row r="6" spans="1:7" x14ac:dyDescent="0.3">
      <c r="A6" t="s">
        <v>102</v>
      </c>
      <c r="B6" s="7"/>
      <c r="C6" s="4"/>
      <c r="E6" s="4">
        <f>'MML Breakdown'!G46+'MML Breakdown'!G47</f>
        <v>5172</v>
      </c>
      <c r="F6" s="4"/>
      <c r="G6" s="180">
        <f t="shared" si="0"/>
        <v>5172</v>
      </c>
    </row>
    <row r="7" spans="1:7" x14ac:dyDescent="0.3">
      <c r="A7" t="s">
        <v>212</v>
      </c>
      <c r="B7" s="7"/>
      <c r="C7" s="4">
        <f>'SMPC Breakdown'!K28</f>
        <v>49.35</v>
      </c>
      <c r="E7" s="4"/>
      <c r="G7" s="180">
        <f t="shared" si="0"/>
        <v>49.35</v>
      </c>
    </row>
    <row r="8" spans="1:7" ht="42" x14ac:dyDescent="0.3">
      <c r="B8" s="7"/>
      <c r="C8" s="4"/>
      <c r="E8" s="4">
        <f>'MML Breakdown'!B44</f>
        <v>5000</v>
      </c>
      <c r="F8" s="177" t="s">
        <v>196</v>
      </c>
      <c r="G8" s="180">
        <f t="shared" si="0"/>
        <v>5000</v>
      </c>
    </row>
    <row r="9" spans="1:7" ht="16.2" x14ac:dyDescent="0.3">
      <c r="A9" s="11" t="s">
        <v>195</v>
      </c>
      <c r="B9" s="7"/>
      <c r="C9" s="4">
        <f>'SMPC Breakdown'!F28</f>
        <v>4062.99</v>
      </c>
      <c r="E9" s="4"/>
      <c r="F9" s="4"/>
      <c r="G9" s="180">
        <f t="shared" si="0"/>
        <v>4062.99</v>
      </c>
    </row>
    <row r="10" spans="1:7" ht="16.2" x14ac:dyDescent="0.3">
      <c r="A10" t="s">
        <v>216</v>
      </c>
      <c r="B10" s="7"/>
      <c r="C10" s="4">
        <f>'SMPC Breakdown'!G28</f>
        <v>4950</v>
      </c>
      <c r="E10" s="4"/>
      <c r="F10" s="4"/>
      <c r="G10" s="180">
        <f t="shared" si="0"/>
        <v>4950</v>
      </c>
    </row>
    <row r="11" spans="1:7" x14ac:dyDescent="0.3">
      <c r="A11" t="s">
        <v>85</v>
      </c>
      <c r="B11" s="7"/>
      <c r="C11" s="4">
        <f>'SMPC Breakdown'!I28</f>
        <v>1248.92</v>
      </c>
      <c r="E11" s="4"/>
      <c r="F11" s="4"/>
      <c r="G11" s="180">
        <f t="shared" si="0"/>
        <v>1248.92</v>
      </c>
    </row>
    <row r="12" spans="1:7" ht="16.2" x14ac:dyDescent="0.3">
      <c r="A12" s="11" t="s">
        <v>92</v>
      </c>
      <c r="B12" s="7"/>
      <c r="C12" s="4">
        <f>'SMPC Breakdown'!H28</f>
        <v>2275</v>
      </c>
      <c r="E12" s="4"/>
      <c r="F12" s="4"/>
      <c r="G12" s="180">
        <f t="shared" si="0"/>
        <v>2275</v>
      </c>
    </row>
    <row r="13" spans="1:7" x14ac:dyDescent="0.3">
      <c r="A13" t="s">
        <v>86</v>
      </c>
      <c r="B13" s="7"/>
      <c r="C13" s="4">
        <f>'SMPC Breakdown'!J28</f>
        <v>962</v>
      </c>
      <c r="E13" s="4"/>
      <c r="F13" s="4"/>
      <c r="G13" s="180">
        <f t="shared" si="0"/>
        <v>962</v>
      </c>
    </row>
    <row r="14" spans="1:7" ht="15" thickBot="1" x14ac:dyDescent="0.35">
      <c r="B14" s="7"/>
      <c r="C14" s="4"/>
      <c r="E14" s="4"/>
      <c r="F14" s="4"/>
      <c r="G14" s="178"/>
    </row>
    <row r="15" spans="1:7" ht="15.6" thickTop="1" thickBot="1" x14ac:dyDescent="0.35">
      <c r="A15" s="6" t="s">
        <v>87</v>
      </c>
      <c r="B15" s="7"/>
      <c r="C15" s="73">
        <f>SUM(C4:C13)</f>
        <v>22814.93</v>
      </c>
      <c r="E15" s="175">
        <f>SUM(E4:E13)</f>
        <v>30439</v>
      </c>
      <c r="F15" s="4"/>
      <c r="G15" s="179">
        <f t="shared" si="0"/>
        <v>53253.93</v>
      </c>
    </row>
    <row r="16" spans="1:7" ht="15" thickTop="1" x14ac:dyDescent="0.3">
      <c r="A16" s="6"/>
      <c r="B16" s="7"/>
      <c r="C16" s="156"/>
      <c r="E16" s="4"/>
      <c r="F16" s="4"/>
      <c r="G16" s="4"/>
    </row>
    <row r="17" spans="1:7" ht="16.2" x14ac:dyDescent="0.3">
      <c r="A17" s="173" t="s">
        <v>210</v>
      </c>
      <c r="B17" s="7"/>
      <c r="C17" s="4"/>
      <c r="E17" s="4"/>
      <c r="F17" s="4"/>
      <c r="G17" s="4"/>
    </row>
    <row r="18" spans="1:7" ht="16.2" x14ac:dyDescent="0.3">
      <c r="A18" s="173" t="s">
        <v>211</v>
      </c>
      <c r="B18" s="7"/>
      <c r="C18" s="4"/>
      <c r="E18" s="4"/>
      <c r="F18" s="4"/>
      <c r="G18" s="4"/>
    </row>
    <row r="19" spans="1:7" ht="16.2" x14ac:dyDescent="0.3">
      <c r="A19" s="173" t="s">
        <v>209</v>
      </c>
      <c r="B19" s="7"/>
      <c r="C19" s="4"/>
      <c r="E19" s="4"/>
      <c r="F19" s="4"/>
      <c r="G19" s="4"/>
    </row>
    <row r="20" spans="1:7" x14ac:dyDescent="0.3">
      <c r="B20" s="7"/>
      <c r="E20" s="4"/>
      <c r="F20" s="4"/>
      <c r="G20" s="4"/>
    </row>
    <row r="21" spans="1:7" ht="28.8" x14ac:dyDescent="0.3">
      <c r="A21" s="6" t="s">
        <v>88</v>
      </c>
      <c r="B21" s="7"/>
      <c r="C21" s="159" t="s">
        <v>181</v>
      </c>
      <c r="E21" s="160" t="s">
        <v>104</v>
      </c>
      <c r="F21" s="4"/>
      <c r="G21" s="156" t="s">
        <v>180</v>
      </c>
    </row>
    <row r="22" spans="1:7" x14ac:dyDescent="0.3">
      <c r="B22" s="7"/>
      <c r="E22" s="4"/>
      <c r="F22" s="4"/>
      <c r="G22" s="4"/>
    </row>
    <row r="23" spans="1:7" x14ac:dyDescent="0.3">
      <c r="A23" t="s">
        <v>0</v>
      </c>
      <c r="B23" s="7"/>
      <c r="C23" s="4">
        <f>'SMPC Breakdown'!E70</f>
        <v>3761.84</v>
      </c>
      <c r="E23" s="4"/>
      <c r="F23" s="4"/>
      <c r="G23" s="156">
        <f t="shared" ref="G23:G42" si="1">SUM(C23:E23)</f>
        <v>3761.84</v>
      </c>
    </row>
    <row r="24" spans="1:7" x14ac:dyDescent="0.3">
      <c r="A24" t="s">
        <v>184</v>
      </c>
      <c r="B24" s="7"/>
      <c r="C24" s="4">
        <f>'SMPC Breakdown'!F70</f>
        <v>4289</v>
      </c>
      <c r="E24" s="4"/>
      <c r="F24" s="4"/>
      <c r="G24" s="156">
        <f t="shared" si="1"/>
        <v>4289</v>
      </c>
    </row>
    <row r="25" spans="1:7" x14ac:dyDescent="0.3">
      <c r="A25" t="s">
        <v>44</v>
      </c>
      <c r="B25" s="7"/>
      <c r="C25" s="4">
        <f>'SMPC Breakdown'!G70</f>
        <v>1275</v>
      </c>
      <c r="E25" s="4"/>
      <c r="F25" s="4"/>
      <c r="G25" s="156">
        <f t="shared" si="1"/>
        <v>1275</v>
      </c>
    </row>
    <row r="26" spans="1:7" x14ac:dyDescent="0.3">
      <c r="A26" t="s">
        <v>97</v>
      </c>
      <c r="B26" s="7"/>
      <c r="C26" s="4"/>
      <c r="E26" s="4">
        <f>'MML Breakdown'!G32</f>
        <v>10089.200000000001</v>
      </c>
      <c r="F26" s="4"/>
      <c r="G26" s="156">
        <f t="shared" si="1"/>
        <v>10089.200000000001</v>
      </c>
    </row>
    <row r="27" spans="1:7" x14ac:dyDescent="0.3">
      <c r="A27" t="s">
        <v>99</v>
      </c>
      <c r="B27" s="7"/>
      <c r="C27" s="4"/>
      <c r="E27" s="4">
        <f>'MML Breakdown'!G48</f>
        <v>6086</v>
      </c>
      <c r="F27" s="4"/>
      <c r="G27" s="156">
        <f t="shared" si="1"/>
        <v>6086</v>
      </c>
    </row>
    <row r="28" spans="1:7" x14ac:dyDescent="0.3">
      <c r="A28" t="s">
        <v>98</v>
      </c>
      <c r="B28" s="7"/>
      <c r="C28" s="4"/>
      <c r="E28" s="4">
        <f>'MML Breakdown'!G35</f>
        <v>2035.66</v>
      </c>
      <c r="F28" s="4"/>
      <c r="G28" s="156">
        <f t="shared" si="1"/>
        <v>2035.66</v>
      </c>
    </row>
    <row r="29" spans="1:7" x14ac:dyDescent="0.3">
      <c r="A29" t="s">
        <v>45</v>
      </c>
      <c r="B29" s="7"/>
      <c r="C29" s="4">
        <f>'SMPC Breakdown'!I70</f>
        <v>2350</v>
      </c>
      <c r="E29" s="4"/>
      <c r="F29" s="4"/>
      <c r="G29" s="156">
        <f t="shared" si="1"/>
        <v>2350</v>
      </c>
    </row>
    <row r="30" spans="1:7" x14ac:dyDescent="0.3">
      <c r="A30" t="s">
        <v>183</v>
      </c>
      <c r="B30" s="7"/>
      <c r="C30" s="4">
        <f>'SMPC Breakdown'!J52</f>
        <v>5000</v>
      </c>
      <c r="E30" s="4"/>
      <c r="F30" s="4"/>
      <c r="G30" s="156">
        <f t="shared" si="1"/>
        <v>5000</v>
      </c>
    </row>
    <row r="31" spans="1:7" x14ac:dyDescent="0.3">
      <c r="A31" t="s">
        <v>89</v>
      </c>
      <c r="B31" s="7"/>
      <c r="C31" s="4">
        <f>'SMPC Breakdown'!J70-'SMPC Breakdown'!J52</f>
        <v>1550</v>
      </c>
      <c r="E31" s="4">
        <f>'MML Breakdown'!B20+'MML Breakdown'!B21</f>
        <v>2460</v>
      </c>
      <c r="F31" s="4"/>
      <c r="G31" s="156">
        <f t="shared" si="1"/>
        <v>4010</v>
      </c>
    </row>
    <row r="32" spans="1:7" ht="16.2" x14ac:dyDescent="0.3">
      <c r="A32" t="s">
        <v>93</v>
      </c>
      <c r="B32" s="7"/>
      <c r="C32" s="4">
        <f>'SMPC Breakdown'!L70</f>
        <v>2673.64</v>
      </c>
      <c r="E32" s="4"/>
      <c r="F32" s="4"/>
      <c r="G32" s="156">
        <f t="shared" si="1"/>
        <v>2673.64</v>
      </c>
    </row>
    <row r="33" spans="1:8" x14ac:dyDescent="0.3">
      <c r="A33" t="s">
        <v>49</v>
      </c>
      <c r="B33" s="7"/>
      <c r="C33" s="4">
        <f>'SMPC Breakdown'!M70</f>
        <v>325</v>
      </c>
      <c r="E33" s="4"/>
      <c r="F33" s="4"/>
      <c r="G33" s="156">
        <f t="shared" si="1"/>
        <v>325</v>
      </c>
    </row>
    <row r="34" spans="1:8" x14ac:dyDescent="0.3">
      <c r="A34" t="s">
        <v>50</v>
      </c>
      <c r="B34" s="7"/>
      <c r="C34" s="4">
        <f>'SMPC Breakdown'!N70</f>
        <v>5775.6</v>
      </c>
      <c r="E34" s="4">
        <f>'MML Breakdown'!B22</f>
        <v>3500</v>
      </c>
      <c r="F34" s="4"/>
      <c r="G34" s="156">
        <f t="shared" si="1"/>
        <v>9275.6</v>
      </c>
    </row>
    <row r="35" spans="1:8" x14ac:dyDescent="0.3">
      <c r="A35" t="s">
        <v>100</v>
      </c>
      <c r="B35" s="7"/>
      <c r="C35" s="4"/>
      <c r="E35" s="4">
        <f>'MML Breakdown'!B23</f>
        <v>2153.89</v>
      </c>
      <c r="F35" s="4"/>
      <c r="G35" s="156">
        <f t="shared" si="1"/>
        <v>2153.89</v>
      </c>
    </row>
    <row r="36" spans="1:8" x14ac:dyDescent="0.3">
      <c r="A36" t="s">
        <v>101</v>
      </c>
      <c r="B36" s="7"/>
      <c r="C36" s="4"/>
      <c r="E36" s="4">
        <f>'MML Breakdown'!B24</f>
        <v>600</v>
      </c>
      <c r="F36" s="4"/>
      <c r="G36" s="156">
        <f t="shared" si="1"/>
        <v>600</v>
      </c>
    </row>
    <row r="37" spans="1:8" x14ac:dyDescent="0.3">
      <c r="A37" t="s">
        <v>51</v>
      </c>
      <c r="B37" s="7"/>
      <c r="C37" s="4">
        <f>'SMPC Breakdown'!O70</f>
        <v>1700</v>
      </c>
      <c r="E37" s="4"/>
      <c r="F37" s="4"/>
      <c r="G37" s="156">
        <f t="shared" si="1"/>
        <v>1700</v>
      </c>
    </row>
    <row r="38" spans="1:8" x14ac:dyDescent="0.3">
      <c r="A38" t="s">
        <v>197</v>
      </c>
      <c r="B38" s="7"/>
      <c r="C38" s="4">
        <f>'SMPC Breakdown'!P70</f>
        <v>950</v>
      </c>
      <c r="F38" s="4"/>
      <c r="G38" s="156">
        <f t="shared" si="1"/>
        <v>950</v>
      </c>
    </row>
    <row r="39" spans="1:8" x14ac:dyDescent="0.3">
      <c r="A39" t="s">
        <v>198</v>
      </c>
      <c r="B39" s="7"/>
      <c r="C39" s="4"/>
      <c r="E39" s="4">
        <f>'MML Breakdown'!B25</f>
        <v>3465</v>
      </c>
      <c r="F39" s="4"/>
      <c r="G39" s="156">
        <f t="shared" si="1"/>
        <v>3465</v>
      </c>
    </row>
    <row r="40" spans="1:8" x14ac:dyDescent="0.3">
      <c r="A40" t="s">
        <v>53</v>
      </c>
      <c r="B40" s="7"/>
      <c r="C40" s="4">
        <f>'SMPC Breakdown'!Q70</f>
        <v>1300</v>
      </c>
      <c r="E40" s="4"/>
      <c r="F40" s="4"/>
      <c r="G40" s="156">
        <f t="shared" si="1"/>
        <v>1300</v>
      </c>
    </row>
    <row r="41" spans="1:8" ht="15" thickBot="1" x14ac:dyDescent="0.35">
      <c r="B41" s="7"/>
      <c r="C41" s="4"/>
      <c r="E41" s="4"/>
      <c r="F41" s="4"/>
      <c r="G41" s="4"/>
    </row>
    <row r="42" spans="1:8" ht="15.6" thickTop="1" thickBot="1" x14ac:dyDescent="0.35">
      <c r="A42" s="6" t="s">
        <v>90</v>
      </c>
      <c r="B42" s="7"/>
      <c r="C42" s="73">
        <f>SUM(C22:C41)</f>
        <v>30950.080000000002</v>
      </c>
      <c r="E42" s="73">
        <f>SUM(E23:E40)</f>
        <v>30389.75</v>
      </c>
      <c r="F42" s="4"/>
      <c r="G42" s="181">
        <f t="shared" si="1"/>
        <v>61339.83</v>
      </c>
    </row>
    <row r="43" spans="1:8" ht="15.6" thickTop="1" thickBot="1" x14ac:dyDescent="0.35">
      <c r="B43" s="7"/>
      <c r="E43" s="4"/>
      <c r="F43" s="4"/>
      <c r="G43" s="4"/>
    </row>
    <row r="44" spans="1:8" ht="15.6" thickTop="1" thickBot="1" x14ac:dyDescent="0.35">
      <c r="A44" s="6" t="s">
        <v>91</v>
      </c>
      <c r="B44" s="7"/>
      <c r="D44" s="176"/>
      <c r="E44" s="4"/>
      <c r="F44" s="176"/>
      <c r="G44" s="4"/>
      <c r="H44" s="181">
        <f>G15-G42</f>
        <v>-8085.9000000000015</v>
      </c>
    </row>
    <row r="45" spans="1:8" ht="15" thickTop="1" x14ac:dyDescent="0.3">
      <c r="B45" s="7"/>
    </row>
    <row r="46" spans="1:8" x14ac:dyDescent="0.3">
      <c r="B46" s="7"/>
    </row>
    <row r="47" spans="1:8" ht="16.2" x14ac:dyDescent="0.3">
      <c r="A47" s="173" t="s">
        <v>199</v>
      </c>
      <c r="B47" s="182"/>
      <c r="C47" s="173"/>
      <c r="D47" s="173"/>
    </row>
    <row r="48" spans="1:8" x14ac:dyDescent="0.3">
      <c r="A48" s="6"/>
      <c r="B48" s="8"/>
    </row>
    <row r="49" spans="1:2" x14ac:dyDescent="0.3">
      <c r="B49" s="7"/>
    </row>
    <row r="50" spans="1:2" x14ac:dyDescent="0.3">
      <c r="A50" s="6"/>
    </row>
  </sheetData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85C4F6930FAE468050CE9384A0158E" ma:contentTypeVersion="15" ma:contentTypeDescription="Create a new document." ma:contentTypeScope="" ma:versionID="2dd2a970c96c4656ed87288faaaa0214">
  <xsd:schema xmlns:xsd="http://www.w3.org/2001/XMLSchema" xmlns:xs="http://www.w3.org/2001/XMLSchema" xmlns:p="http://schemas.microsoft.com/office/2006/metadata/properties" xmlns:ns2="0365b3c0-f78e-4d6b-a10c-c2b1a7b36dd2" xmlns:ns3="c6608bbc-945d-4946-a245-fbb6191d109c" targetNamespace="http://schemas.microsoft.com/office/2006/metadata/properties" ma:root="true" ma:fieldsID="0689f78d28219b7357484952a8d50586" ns2:_="" ns3:_="">
    <xsd:import namespace="0365b3c0-f78e-4d6b-a10c-c2b1a7b36dd2"/>
    <xsd:import namespace="c6608bbc-945d-4946-a245-fbb6191d10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65b3c0-f78e-4d6b-a10c-c2b1a7b36d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d919250d-7dcb-4f5e-b444-383715c1c00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608bbc-945d-4946-a245-fbb6191d109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6ce33498-82f2-41ab-b312-2cdea174e9cf}" ma:internalName="TaxCatchAll" ma:showField="CatchAllData" ma:web="c6608bbc-945d-4946-a245-fbb6191d10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6608bbc-945d-4946-a245-fbb6191d109c">
      <UserInfo>
        <DisplayName/>
        <AccountId xsi:nil="true"/>
        <AccountType/>
      </UserInfo>
    </SharedWithUsers>
    <TaxCatchAll xmlns="c6608bbc-945d-4946-a245-fbb6191d109c" xsi:nil="true"/>
    <lcf76f155ced4ddcb4097134ff3c332f xmlns="0365b3c0-f78e-4d6b-a10c-c2b1a7b36dd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4F0AB49-568F-46DC-832C-58D52E723A5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6A889F4-2962-4969-9E89-FF5069B800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65b3c0-f78e-4d6b-a10c-c2b1a7b36dd2"/>
    <ds:schemaRef ds:uri="c6608bbc-945d-4946-a245-fbb6191d10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71D44EF-EC5F-4F64-8D9C-B1482998F58D}">
  <ds:schemaRefs>
    <ds:schemaRef ds:uri="http://schemas.microsoft.com/office/2006/metadata/properties"/>
    <ds:schemaRef ds:uri="http://schemas.microsoft.com/office/infopath/2007/PartnerControls"/>
    <ds:schemaRef ds:uri="c6608bbc-945d-4946-a245-fbb6191d109c"/>
    <ds:schemaRef ds:uri="0365b3c0-f78e-4d6b-a10c-c2b1a7b36dd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MML Breakdown</vt:lpstr>
      <vt:lpstr>SMPC Breakdown</vt:lpstr>
      <vt:lpstr>Sheet1</vt:lpstr>
      <vt:lpstr>Income and Expenditure</vt:lpstr>
      <vt:lpstr>'Income and Expenditure'!Print_Area</vt:lpstr>
      <vt:lpstr>'SMPC Breakdown'!Print_Area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Lynn Hannawin</cp:lastModifiedBy>
  <cp:revision/>
  <cp:lastPrinted>2022-09-12T15:38:31Z</cp:lastPrinted>
  <dcterms:created xsi:type="dcterms:W3CDTF">2011-01-26T13:49:21Z</dcterms:created>
  <dcterms:modified xsi:type="dcterms:W3CDTF">2022-10-07T17:45:15Z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0x0101009B5C84FA3040E7418E53DF000E6CBA75</vt:lpwstr>
  </property>
  <property fmtid="{D5CDD505-2E9C-101B-9397-08002B2CF9AE}" pid="3" name="Order">
    <vt:r8>2255700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MediaServiceImageTags">
    <vt:lpwstr/>
  </property>
</Properties>
</file>