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stratfieldmortimer-my.sharepoint.com/personal/lynn_hannawin_stratfield-mortimer_gov_uk/Documents/Office/Accounts/Full Council Reports/2022 - 2023/22-09-30/"/>
    </mc:Choice>
  </mc:AlternateContent>
  <xr:revisionPtr revIDLastSave="70" documentId="8_{E54483BD-1884-4936-B6EF-55287E000EB2}" xr6:coauthVersionLast="47" xr6:coauthVersionMax="47" xr10:uidLastSave="{BFA70F30-D82F-4DA3-8FCB-FAC7C6804518}"/>
  <bookViews>
    <workbookView xWindow="-108" yWindow="-108" windowWidth="23256" windowHeight="12576" xr2:uid="{00000000-000D-0000-FFFF-FFFF00000000}"/>
  </bookViews>
  <sheets>
    <sheet name="MONTHLY I&amp;E" sheetId="2" r:id="rId1"/>
    <sheet name="CUM TB ENTRY" sheetId="1" r:id="rId2"/>
  </sheets>
  <definedNames>
    <definedName name="_xlnm.Print_Area" localSheetId="1">'CUM TB ENTRY'!$B$2:$O$105</definedName>
    <definedName name="_xlnm.Print_Area" localSheetId="0">'MONTHLY I&amp;E'!$B$2:$T$125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8" i="2" l="1"/>
  <c r="I90" i="2"/>
  <c r="I89" i="2"/>
  <c r="I91" i="2" s="1"/>
  <c r="I88" i="2"/>
  <c r="I87" i="2"/>
  <c r="I86" i="2"/>
  <c r="I82" i="2"/>
  <c r="I81" i="2"/>
  <c r="I80" i="2"/>
  <c r="I79" i="2"/>
  <c r="I78" i="2"/>
  <c r="I77" i="2"/>
  <c r="I83" i="2" s="1"/>
  <c r="I73" i="2"/>
  <c r="I72" i="2"/>
  <c r="I71" i="2"/>
  <c r="I70" i="2"/>
  <c r="I69" i="2"/>
  <c r="I68" i="2"/>
  <c r="I67" i="2"/>
  <c r="I66" i="2"/>
  <c r="I65" i="2"/>
  <c r="I64" i="2"/>
  <c r="I63" i="2"/>
  <c r="I62" i="2"/>
  <c r="I74" i="2" s="1"/>
  <c r="I58" i="2"/>
  <c r="I57" i="2"/>
  <c r="I56" i="2"/>
  <c r="I55" i="2"/>
  <c r="I54" i="2"/>
  <c r="I53" i="2"/>
  <c r="I59" i="2" s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50" i="2" s="1"/>
  <c r="I95" i="2" s="1"/>
  <c r="I21" i="2"/>
  <c r="I20" i="2"/>
  <c r="I19" i="2"/>
  <c r="I18" i="2"/>
  <c r="I17" i="2"/>
  <c r="I16" i="2"/>
  <c r="I15" i="2"/>
  <c r="I14" i="2"/>
  <c r="I13" i="2"/>
  <c r="P13" i="2" s="1"/>
  <c r="I12" i="2"/>
  <c r="I11" i="2"/>
  <c r="I10" i="2"/>
  <c r="I9" i="2"/>
  <c r="I8" i="2"/>
  <c r="I7" i="2"/>
  <c r="I6" i="2"/>
  <c r="I22" i="2" s="1"/>
  <c r="I94" i="2" s="1"/>
  <c r="H13" i="2"/>
  <c r="G13" i="2"/>
  <c r="F13" i="2"/>
  <c r="E13" i="2"/>
  <c r="D13" i="2"/>
  <c r="H90" i="2"/>
  <c r="H89" i="2"/>
  <c r="H91" i="2" s="1"/>
  <c r="H88" i="2"/>
  <c r="H87" i="2"/>
  <c r="H86" i="2"/>
  <c r="H82" i="2"/>
  <c r="H81" i="2"/>
  <c r="H80" i="2"/>
  <c r="H79" i="2"/>
  <c r="H78" i="2"/>
  <c r="H77" i="2"/>
  <c r="H73" i="2"/>
  <c r="H72" i="2"/>
  <c r="H71" i="2"/>
  <c r="H70" i="2"/>
  <c r="H69" i="2"/>
  <c r="H68" i="2"/>
  <c r="H67" i="2"/>
  <c r="H66" i="2"/>
  <c r="H65" i="2"/>
  <c r="H64" i="2"/>
  <c r="H63" i="2"/>
  <c r="H62" i="2"/>
  <c r="H58" i="2"/>
  <c r="H57" i="2"/>
  <c r="H56" i="2"/>
  <c r="H55" i="2"/>
  <c r="H54" i="2"/>
  <c r="H53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1" i="2"/>
  <c r="H20" i="2"/>
  <c r="H19" i="2"/>
  <c r="H18" i="2"/>
  <c r="H17" i="2"/>
  <c r="H16" i="2"/>
  <c r="H15" i="2"/>
  <c r="H14" i="2"/>
  <c r="H12" i="2"/>
  <c r="H11" i="2"/>
  <c r="H10" i="2"/>
  <c r="H9" i="2"/>
  <c r="H8" i="2"/>
  <c r="H7" i="2"/>
  <c r="H6" i="2"/>
  <c r="Q83" i="2"/>
  <c r="G90" i="2"/>
  <c r="G89" i="2"/>
  <c r="G88" i="2"/>
  <c r="G87" i="2"/>
  <c r="G86" i="2"/>
  <c r="G82" i="2"/>
  <c r="G81" i="2"/>
  <c r="G80" i="2"/>
  <c r="G79" i="2"/>
  <c r="G78" i="2"/>
  <c r="G77" i="2"/>
  <c r="G73" i="2"/>
  <c r="G72" i="2"/>
  <c r="G71" i="2"/>
  <c r="G70" i="2"/>
  <c r="G69" i="2"/>
  <c r="G68" i="2"/>
  <c r="G67" i="2"/>
  <c r="G66" i="2"/>
  <c r="G65" i="2"/>
  <c r="G64" i="2"/>
  <c r="G63" i="2"/>
  <c r="G62" i="2"/>
  <c r="G58" i="2"/>
  <c r="G57" i="2"/>
  <c r="G56" i="2"/>
  <c r="G55" i="2"/>
  <c r="G54" i="2"/>
  <c r="G53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F90" i="2"/>
  <c r="F89" i="2"/>
  <c r="F88" i="2"/>
  <c r="F87" i="2"/>
  <c r="F86" i="2"/>
  <c r="F82" i="2"/>
  <c r="F81" i="2"/>
  <c r="F80" i="2"/>
  <c r="F79" i="2"/>
  <c r="F78" i="2"/>
  <c r="F77" i="2"/>
  <c r="F73" i="2"/>
  <c r="F72" i="2"/>
  <c r="F71" i="2"/>
  <c r="F70" i="2"/>
  <c r="F69" i="2"/>
  <c r="F68" i="2"/>
  <c r="F67" i="2"/>
  <c r="F66" i="2"/>
  <c r="F65" i="2"/>
  <c r="F64" i="2"/>
  <c r="F63" i="2"/>
  <c r="F62" i="2"/>
  <c r="F58" i="2"/>
  <c r="F57" i="2"/>
  <c r="F56" i="2"/>
  <c r="F55" i="2"/>
  <c r="F54" i="2"/>
  <c r="F53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1" i="2"/>
  <c r="F20" i="2"/>
  <c r="F19" i="2"/>
  <c r="F18" i="2"/>
  <c r="F17" i="2"/>
  <c r="F16" i="2"/>
  <c r="F15" i="2"/>
  <c r="F14" i="2"/>
  <c r="F12" i="2"/>
  <c r="F11" i="2"/>
  <c r="F10" i="2"/>
  <c r="F9" i="2"/>
  <c r="F8" i="2"/>
  <c r="F7" i="2"/>
  <c r="F6" i="2"/>
  <c r="I96" i="2" l="1"/>
  <c r="H50" i="2"/>
  <c r="H59" i="2"/>
  <c r="H74" i="2"/>
  <c r="H83" i="2"/>
  <c r="H22" i="2"/>
  <c r="H94" i="2" s="1"/>
  <c r="G91" i="2"/>
  <c r="G83" i="2"/>
  <c r="G74" i="2"/>
  <c r="G59" i="2"/>
  <c r="G50" i="2"/>
  <c r="G22" i="2"/>
  <c r="G94" i="2" s="1"/>
  <c r="F91" i="2"/>
  <c r="F83" i="2"/>
  <c r="F74" i="2"/>
  <c r="F59" i="2"/>
  <c r="F50" i="2"/>
  <c r="F22" i="2"/>
  <c r="F94" i="2" s="1"/>
  <c r="H95" i="2" l="1"/>
  <c r="H96" i="2"/>
  <c r="G95" i="2"/>
  <c r="G96" i="2" s="1"/>
  <c r="F95" i="2"/>
  <c r="F96" i="2" s="1"/>
  <c r="T91" i="2"/>
  <c r="T83" i="2"/>
  <c r="T74" i="2"/>
  <c r="E6" i="2"/>
  <c r="E89" i="2"/>
  <c r="D89" i="2"/>
  <c r="E26" i="2" l="1"/>
  <c r="D26" i="2"/>
  <c r="P26" i="2" l="1"/>
  <c r="AA26" i="2" s="1"/>
  <c r="Q22" i="2" l="1"/>
  <c r="R22" i="2"/>
  <c r="R94" i="2" s="1"/>
  <c r="E20" i="2"/>
  <c r="D20" i="2"/>
  <c r="D21" i="2"/>
  <c r="E21" i="2"/>
  <c r="E82" i="2"/>
  <c r="E81" i="2"/>
  <c r="E80" i="2"/>
  <c r="E79" i="2"/>
  <c r="E78" i="2"/>
  <c r="E77" i="2"/>
  <c r="E45" i="2"/>
  <c r="D45" i="2"/>
  <c r="D44" i="2"/>
  <c r="E44" i="2"/>
  <c r="D46" i="2"/>
  <c r="E46" i="2"/>
  <c r="D81" i="2"/>
  <c r="F61" i="1"/>
  <c r="E90" i="2"/>
  <c r="Q90" i="2" s="1"/>
  <c r="Q91" i="2" s="1"/>
  <c r="E88" i="2"/>
  <c r="E87" i="2"/>
  <c r="E86" i="2"/>
  <c r="E73" i="2"/>
  <c r="E72" i="2"/>
  <c r="E71" i="2"/>
  <c r="E70" i="2"/>
  <c r="E69" i="2"/>
  <c r="E68" i="2"/>
  <c r="E67" i="2"/>
  <c r="E66" i="2"/>
  <c r="E65" i="2"/>
  <c r="E64" i="2"/>
  <c r="E63" i="2"/>
  <c r="E62" i="2"/>
  <c r="E58" i="2"/>
  <c r="E57" i="2"/>
  <c r="E56" i="2"/>
  <c r="E55" i="2"/>
  <c r="E54" i="2"/>
  <c r="E53" i="2"/>
  <c r="E48" i="2"/>
  <c r="E47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19" i="2"/>
  <c r="E18" i="2"/>
  <c r="E17" i="2"/>
  <c r="E16" i="2"/>
  <c r="E15" i="2"/>
  <c r="E14" i="2"/>
  <c r="E12" i="2"/>
  <c r="E11" i="2"/>
  <c r="E10" i="2"/>
  <c r="E9" i="2"/>
  <c r="E8" i="2"/>
  <c r="E7" i="2"/>
  <c r="D39" i="2"/>
  <c r="D42" i="2"/>
  <c r="D6" i="2"/>
  <c r="D7" i="2"/>
  <c r="D8" i="2"/>
  <c r="D9" i="2"/>
  <c r="D10" i="2"/>
  <c r="D11" i="2"/>
  <c r="D12" i="2"/>
  <c r="D14" i="2"/>
  <c r="D15" i="2"/>
  <c r="D16" i="2"/>
  <c r="D17" i="2"/>
  <c r="D18" i="2"/>
  <c r="D19" i="2"/>
  <c r="R50" i="2"/>
  <c r="D25" i="2"/>
  <c r="D31" i="2"/>
  <c r="D34" i="2"/>
  <c r="D35" i="2"/>
  <c r="D43" i="2"/>
  <c r="D47" i="2"/>
  <c r="D33" i="2"/>
  <c r="D41" i="2"/>
  <c r="D27" i="2"/>
  <c r="D28" i="2"/>
  <c r="D29" i="2"/>
  <c r="D30" i="2"/>
  <c r="D32" i="2"/>
  <c r="D36" i="2"/>
  <c r="D37" i="2"/>
  <c r="D38" i="2"/>
  <c r="D40" i="2"/>
  <c r="D48" i="2"/>
  <c r="P48" i="2" s="1"/>
  <c r="M23" i="1"/>
  <c r="M99" i="1" s="1"/>
  <c r="L23" i="1"/>
  <c r="L99" i="1" s="1"/>
  <c r="D71" i="2"/>
  <c r="D63" i="2"/>
  <c r="D67" i="2"/>
  <c r="V91" i="2"/>
  <c r="V83" i="2"/>
  <c r="V74" i="2"/>
  <c r="V59" i="2"/>
  <c r="V50" i="2"/>
  <c r="V22" i="2"/>
  <c r="V94" i="2" s="1"/>
  <c r="D53" i="2"/>
  <c r="D54" i="2"/>
  <c r="D55" i="2"/>
  <c r="D56" i="2"/>
  <c r="D57" i="2"/>
  <c r="D58" i="2"/>
  <c r="D62" i="2"/>
  <c r="D64" i="2"/>
  <c r="D65" i="2"/>
  <c r="P65" i="2" s="1"/>
  <c r="D66" i="2"/>
  <c r="D68" i="2"/>
  <c r="D69" i="2"/>
  <c r="P69" i="2" s="1"/>
  <c r="D70" i="2"/>
  <c r="D72" i="2"/>
  <c r="D73" i="2"/>
  <c r="D77" i="2"/>
  <c r="D78" i="2"/>
  <c r="D79" i="2"/>
  <c r="D80" i="2"/>
  <c r="D82" i="2"/>
  <c r="D86" i="2"/>
  <c r="D87" i="2"/>
  <c r="D88" i="2"/>
  <c r="D90" i="2"/>
  <c r="C116" i="2"/>
  <c r="C114" i="2"/>
  <c r="C112" i="2"/>
  <c r="C110" i="2"/>
  <c r="C108" i="2"/>
  <c r="C106" i="2"/>
  <c r="O96" i="1"/>
  <c r="N96" i="1"/>
  <c r="M96" i="1"/>
  <c r="L96" i="1"/>
  <c r="K96" i="1"/>
  <c r="J96" i="1"/>
  <c r="I96" i="1"/>
  <c r="H96" i="1"/>
  <c r="G96" i="1"/>
  <c r="F96" i="1"/>
  <c r="E96" i="1"/>
  <c r="D96" i="1"/>
  <c r="E23" i="1"/>
  <c r="E99" i="1" s="1"/>
  <c r="E51" i="1"/>
  <c r="E61" i="1"/>
  <c r="E77" i="1"/>
  <c r="E87" i="1"/>
  <c r="F23" i="1"/>
  <c r="F99" i="1" s="1"/>
  <c r="F51" i="1"/>
  <c r="F77" i="1"/>
  <c r="F87" i="1"/>
  <c r="G23" i="1"/>
  <c r="G99" i="1" s="1"/>
  <c r="G51" i="1"/>
  <c r="G61" i="1"/>
  <c r="G77" i="1"/>
  <c r="G87" i="1"/>
  <c r="H23" i="1"/>
  <c r="H99" i="1" s="1"/>
  <c r="H51" i="1"/>
  <c r="H61" i="1"/>
  <c r="H77" i="1"/>
  <c r="H87" i="1"/>
  <c r="I23" i="1"/>
  <c r="I99" i="1" s="1"/>
  <c r="I51" i="1"/>
  <c r="I61" i="1"/>
  <c r="I77" i="1"/>
  <c r="I87" i="1"/>
  <c r="D23" i="1"/>
  <c r="D99" i="1" s="1"/>
  <c r="D51" i="1"/>
  <c r="D61" i="1"/>
  <c r="D77" i="1"/>
  <c r="D87" i="1"/>
  <c r="R59" i="2"/>
  <c r="R74" i="2"/>
  <c r="R83" i="2"/>
  <c r="R91" i="2"/>
  <c r="Z91" i="2"/>
  <c r="Z22" i="2"/>
  <c r="Z94" i="2" s="1"/>
  <c r="Z50" i="2"/>
  <c r="Z59" i="2"/>
  <c r="Z74" i="2"/>
  <c r="Z83" i="2"/>
  <c r="J23" i="1"/>
  <c r="J99" i="1" s="1"/>
  <c r="K23" i="1"/>
  <c r="K99" i="1" s="1"/>
  <c r="N23" i="1"/>
  <c r="N99" i="1" s="1"/>
  <c r="O23" i="1"/>
  <c r="O99" i="1" s="1"/>
  <c r="J87" i="1"/>
  <c r="K87" i="1"/>
  <c r="L87" i="1"/>
  <c r="M87" i="1"/>
  <c r="N87" i="1"/>
  <c r="O87" i="1"/>
  <c r="J77" i="1"/>
  <c r="K77" i="1"/>
  <c r="L77" i="1"/>
  <c r="M77" i="1"/>
  <c r="N77" i="1"/>
  <c r="O77" i="1"/>
  <c r="J61" i="1"/>
  <c r="K61" i="1"/>
  <c r="L61" i="1"/>
  <c r="M61" i="1"/>
  <c r="N61" i="1"/>
  <c r="O61" i="1"/>
  <c r="J51" i="1"/>
  <c r="K51" i="1"/>
  <c r="L51" i="1"/>
  <c r="M51" i="1"/>
  <c r="N51" i="1"/>
  <c r="O51" i="1"/>
  <c r="P34" i="2" l="1"/>
  <c r="I100" i="1"/>
  <c r="I102" i="1" s="1"/>
  <c r="I105" i="1" s="1"/>
  <c r="P54" i="2"/>
  <c r="S54" i="2" s="1"/>
  <c r="Q65" i="2"/>
  <c r="Q74" i="2" s="1"/>
  <c r="H100" i="1"/>
  <c r="H102" i="1" s="1"/>
  <c r="H105" i="1" s="1"/>
  <c r="P29" i="2"/>
  <c r="D100" i="1"/>
  <c r="D102" i="1" s="1"/>
  <c r="D105" i="1" s="1"/>
  <c r="E100" i="1"/>
  <c r="E102" i="1" s="1"/>
  <c r="E105" i="1" s="1"/>
  <c r="G100" i="1"/>
  <c r="G102" i="1" s="1"/>
  <c r="G105" i="1" s="1"/>
  <c r="O100" i="1"/>
  <c r="O102" i="1" s="1"/>
  <c r="O105" i="1" s="1"/>
  <c r="S69" i="2"/>
  <c r="S67" i="2"/>
  <c r="F100" i="1"/>
  <c r="F102" i="1" s="1"/>
  <c r="F105" i="1" s="1"/>
  <c r="S48" i="2"/>
  <c r="J100" i="1"/>
  <c r="J102" i="1" s="1"/>
  <c r="J105" i="1" s="1"/>
  <c r="N100" i="1"/>
  <c r="N102" i="1" s="1"/>
  <c r="N105" i="1" s="1"/>
  <c r="Q45" i="2"/>
  <c r="M100" i="1"/>
  <c r="M102" i="1" s="1"/>
  <c r="M105" i="1" s="1"/>
  <c r="L100" i="1"/>
  <c r="L102" i="1" s="1"/>
  <c r="L105" i="1" s="1"/>
  <c r="P71" i="2"/>
  <c r="AA71" i="2" s="1"/>
  <c r="P18" i="2"/>
  <c r="P10" i="2"/>
  <c r="AA10" i="2" s="1"/>
  <c r="P35" i="2"/>
  <c r="AA35" i="2" s="1"/>
  <c r="P11" i="2"/>
  <c r="P7" i="2"/>
  <c r="S7" i="2" s="1"/>
  <c r="P47" i="2"/>
  <c r="P77" i="2"/>
  <c r="AA77" i="2" s="1"/>
  <c r="P28" i="2"/>
  <c r="AA28" i="2" s="1"/>
  <c r="P36" i="2"/>
  <c r="S36" i="2" s="1"/>
  <c r="P86" i="2"/>
  <c r="AA86" i="2" s="1"/>
  <c r="P70" i="2"/>
  <c r="AA70" i="2" s="1"/>
  <c r="P20" i="2"/>
  <c r="S20" i="2" s="1"/>
  <c r="Z95" i="2"/>
  <c r="Z96" i="2" s="1"/>
  <c r="E91" i="2"/>
  <c r="E83" i="2"/>
  <c r="P21" i="2"/>
  <c r="S34" i="2"/>
  <c r="R95" i="2"/>
  <c r="R96" i="2" s="1"/>
  <c r="V95" i="2"/>
  <c r="P80" i="2"/>
  <c r="S80" i="2" s="1"/>
  <c r="P81" i="2"/>
  <c r="P44" i="2"/>
  <c r="S44" i="2" s="1"/>
  <c r="P32" i="2"/>
  <c r="S32" i="2" s="1"/>
  <c r="K100" i="1"/>
  <c r="K102" i="1" s="1"/>
  <c r="K105" i="1" s="1"/>
  <c r="P30" i="2"/>
  <c r="AA30" i="2" s="1"/>
  <c r="P46" i="2"/>
  <c r="P8" i="2"/>
  <c r="AA8" i="2" s="1"/>
  <c r="P15" i="2"/>
  <c r="S15" i="2" s="1"/>
  <c r="P38" i="2"/>
  <c r="S38" i="2" s="1"/>
  <c r="P37" i="2"/>
  <c r="S37" i="2" s="1"/>
  <c r="D50" i="2"/>
  <c r="P17" i="2"/>
  <c r="AA17" i="2" s="1"/>
  <c r="D22" i="2"/>
  <c r="D94" i="2" s="1"/>
  <c r="P33" i="2"/>
  <c r="AA33" i="2" s="1"/>
  <c r="P58" i="2"/>
  <c r="S58" i="2" s="1"/>
  <c r="P73" i="2"/>
  <c r="S73" i="2" s="1"/>
  <c r="P56" i="2"/>
  <c r="S56" i="2" s="1"/>
  <c r="P78" i="2"/>
  <c r="P62" i="2"/>
  <c r="AA62" i="2" s="1"/>
  <c r="D59" i="2"/>
  <c r="P31" i="2"/>
  <c r="AA31" i="2" s="1"/>
  <c r="E50" i="2"/>
  <c r="P41" i="2"/>
  <c r="S41" i="2" s="1"/>
  <c r="E59" i="2"/>
  <c r="P63" i="2"/>
  <c r="S63" i="2" s="1"/>
  <c r="P16" i="2"/>
  <c r="S16" i="2" s="1"/>
  <c r="P40" i="2"/>
  <c r="P68" i="2"/>
  <c r="AA68" i="2" s="1"/>
  <c r="P14" i="2"/>
  <c r="AA14" i="2" s="1"/>
  <c r="P57" i="2"/>
  <c r="D91" i="2"/>
  <c r="D83" i="2"/>
  <c r="P39" i="2"/>
  <c r="S39" i="2" s="1"/>
  <c r="P42" i="2"/>
  <c r="S42" i="2" s="1"/>
  <c r="P55" i="2"/>
  <c r="AA55" i="2" s="1"/>
  <c r="P88" i="2"/>
  <c r="P66" i="2"/>
  <c r="AA66" i="2" s="1"/>
  <c r="P72" i="2"/>
  <c r="S72" i="2" s="1"/>
  <c r="P12" i="2"/>
  <c r="P19" i="2"/>
  <c r="AA19" i="2" s="1"/>
  <c r="P43" i="2"/>
  <c r="E22" i="2"/>
  <c r="E94" i="2" s="1"/>
  <c r="E74" i="2"/>
  <c r="D74" i="2"/>
  <c r="P6" i="2"/>
  <c r="P25" i="2"/>
  <c r="P87" i="2"/>
  <c r="P53" i="2"/>
  <c r="P64" i="2"/>
  <c r="S79" i="2"/>
  <c r="P27" i="2"/>
  <c r="P9" i="2"/>
  <c r="AA54" i="2" l="1"/>
  <c r="Q50" i="2"/>
  <c r="J108" i="2" s="1"/>
  <c r="Q59" i="2"/>
  <c r="J110" i="2" s="1"/>
  <c r="J112" i="2"/>
  <c r="AA18" i="2"/>
  <c r="S18" i="2"/>
  <c r="AA67" i="2"/>
  <c r="S35" i="2"/>
  <c r="S28" i="2"/>
  <c r="AA80" i="2"/>
  <c r="AA44" i="2"/>
  <c r="H108" i="2"/>
  <c r="H122" i="2" s="1"/>
  <c r="I122" i="2" s="1"/>
  <c r="P91" i="2"/>
  <c r="K116" i="2" s="1"/>
  <c r="AA63" i="2"/>
  <c r="S62" i="2"/>
  <c r="AA34" i="2"/>
  <c r="E95" i="2"/>
  <c r="E96" i="2" s="1"/>
  <c r="S68" i="2"/>
  <c r="S10" i="2"/>
  <c r="S8" i="2"/>
  <c r="AA32" i="2"/>
  <c r="S17" i="2"/>
  <c r="AA15" i="2"/>
  <c r="S14" i="2"/>
  <c r="S66" i="2"/>
  <c r="S19" i="2"/>
  <c r="AA16" i="2"/>
  <c r="P74" i="2"/>
  <c r="AA73" i="2"/>
  <c r="S31" i="2"/>
  <c r="S33" i="2"/>
  <c r="S55" i="2"/>
  <c r="H106" i="2"/>
  <c r="H121" i="2" s="1"/>
  <c r="I121" i="2" s="1"/>
  <c r="P22" i="2"/>
  <c r="K106" i="2" s="1"/>
  <c r="K121" i="2" s="1"/>
  <c r="S30" i="2"/>
  <c r="D95" i="2"/>
  <c r="D96" i="2" s="1"/>
  <c r="AA25" i="2"/>
  <c r="S25" i="2"/>
  <c r="P50" i="2"/>
  <c r="P59" i="2"/>
  <c r="AA53" i="2"/>
  <c r="P83" i="2"/>
  <c r="K114" i="2" s="1"/>
  <c r="S9" i="2"/>
  <c r="AA9" i="2"/>
  <c r="AA27" i="2"/>
  <c r="S27" i="2"/>
  <c r="S64" i="2"/>
  <c r="AA64" i="2"/>
  <c r="E114" i="2" l="1"/>
  <c r="K110" i="2"/>
  <c r="E110" i="2" s="1"/>
  <c r="Q95" i="2"/>
  <c r="K108" i="2"/>
  <c r="E108" i="2" s="1"/>
  <c r="P95" i="2"/>
  <c r="AA91" i="2"/>
  <c r="H123" i="2"/>
  <c r="S74" i="2"/>
  <c r="K112" i="2"/>
  <c r="E112" i="2" s="1"/>
  <c r="AA22" i="2"/>
  <c r="E116" i="2"/>
  <c r="AA74" i="2"/>
  <c r="P94" i="2"/>
  <c r="S22" i="2"/>
  <c r="S59" i="2"/>
  <c r="AA59" i="2"/>
  <c r="S83" i="2"/>
  <c r="AA83" i="2"/>
  <c r="E106" i="2"/>
  <c r="AA50" i="2"/>
  <c r="S50" i="2"/>
  <c r="K122" i="2" l="1"/>
  <c r="S95" i="2"/>
  <c r="S94" i="2"/>
  <c r="P96" i="2"/>
  <c r="E122" i="2"/>
  <c r="F122" i="2" s="1"/>
  <c r="E121" i="2"/>
  <c r="F121" i="2"/>
  <c r="E123" i="2" l="1"/>
  <c r="P99" i="2"/>
  <c r="K123" i="2"/>
  <c r="K126" i="2" l="1"/>
  <c r="K125" i="2"/>
</calcChain>
</file>

<file path=xl/sharedStrings.xml><?xml version="1.0" encoding="utf-8"?>
<sst xmlns="http://schemas.openxmlformats.org/spreadsheetml/2006/main" count="304" uniqueCount="178">
  <si>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</si>
  <si>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</si>
  <si>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</si>
  <si>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</si>
  <si>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</si>
  <si>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</si>
  <si>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</si>
  <si>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</si>
  <si>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</si>
  <si>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</si>
  <si>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</si>
  <si>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</si>
  <si>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Budget</t>
  </si>
  <si>
    <t>Wayleave Rental</t>
  </si>
  <si>
    <t>Income</t>
  </si>
  <si>
    <t>Precept</t>
  </si>
  <si>
    <t>Bank Interest</t>
  </si>
  <si>
    <t>Cemetery Fees - Burial Plot</t>
  </si>
  <si>
    <t>Cemetery Fees - Cremation Plot</t>
  </si>
  <si>
    <t>Cemetery Fees - Memorial</t>
  </si>
  <si>
    <t>Fairground Hire Fee</t>
  </si>
  <si>
    <t>Fairground Hire Fee (Annual)</t>
  </si>
  <si>
    <t>Fairground Hire Tennis Courts</t>
  </si>
  <si>
    <t>Administration</t>
  </si>
  <si>
    <t>Staff Costs</t>
  </si>
  <si>
    <t>Training</t>
  </si>
  <si>
    <t>Chairman's Allowance</t>
  </si>
  <si>
    <t>Audit Fee</t>
  </si>
  <si>
    <t>Admin Expenses</t>
  </si>
  <si>
    <t>Insurance Costs</t>
  </si>
  <si>
    <t>Annual Subscription</t>
  </si>
  <si>
    <t>Hall Rental Costs</t>
  </si>
  <si>
    <t>Office - Rent/Rates/Utility</t>
  </si>
  <si>
    <t>Bank Charges</t>
  </si>
  <si>
    <t>Willink LC</t>
  </si>
  <si>
    <t>S 137 Grants</t>
  </si>
  <si>
    <t>Community Award</t>
  </si>
  <si>
    <t>Communications</t>
  </si>
  <si>
    <t>Software/web design</t>
  </si>
  <si>
    <t>Web Hosting</t>
  </si>
  <si>
    <t>Communications Equipment</t>
  </si>
  <si>
    <t>Community Forums</t>
  </si>
  <si>
    <t>Fairground and Cemetery</t>
  </si>
  <si>
    <t>Cemetery Grass Cutting</t>
  </si>
  <si>
    <t>Cemetery General Maintenance</t>
  </si>
  <si>
    <t>Cemetery Lease Rental</t>
  </si>
  <si>
    <t>Fairground Grass Cutting</t>
  </si>
  <si>
    <t>Fairground Maintenance/Expense</t>
  </si>
  <si>
    <t>Dog Bin Waste Disposal</t>
  </si>
  <si>
    <t>Play Area Maintenance</t>
  </si>
  <si>
    <t>Sinking Fund Tennis Courts</t>
  </si>
  <si>
    <t>Fairground Special Projects</t>
  </si>
  <si>
    <t>Fairground Lease Rental</t>
  </si>
  <si>
    <t>Roads, Footpaths and Commons</t>
  </si>
  <si>
    <t>Roads/Footpaths/Commons</t>
  </si>
  <si>
    <t>Footpaths</t>
  </si>
  <si>
    <t>Commons</t>
  </si>
  <si>
    <t>RFC Special Projects</t>
  </si>
  <si>
    <t>West End Road Car Park</t>
  </si>
  <si>
    <t>Community Projects</t>
  </si>
  <si>
    <t>CIL Monies Received</t>
  </si>
  <si>
    <t>Actual</t>
  </si>
  <si>
    <t>% of</t>
  </si>
  <si>
    <t>Admin Income</t>
  </si>
  <si>
    <t>S106/CIL Expenditure</t>
  </si>
  <si>
    <t>Newsletters</t>
  </si>
  <si>
    <t>Total</t>
  </si>
  <si>
    <t>Yr to Date</t>
  </si>
  <si>
    <t>2017/18</t>
  </si>
  <si>
    <t>Last Year</t>
  </si>
  <si>
    <t>SMPC INCOME &amp; EXPENDITURE BY MONTH</t>
  </si>
  <si>
    <t>SUMMARY</t>
  </si>
  <si>
    <t>Total Income</t>
  </si>
  <si>
    <t>Total Expenditure</t>
  </si>
  <si>
    <t>Income less expenditure</t>
  </si>
  <si>
    <t>Monthly Inc &amp; Exp report</t>
  </si>
  <si>
    <t>Error</t>
  </si>
  <si>
    <t>Report</t>
  </si>
  <si>
    <t>not saved</t>
  </si>
  <si>
    <t>ENTER CUMULATIVE TRIAL BALANCE FIGURES IN RELEVANT MONTH BELOW</t>
  </si>
  <si>
    <t>Code</t>
  </si>
  <si>
    <t>Account name</t>
  </si>
  <si>
    <t>Total Income less expenditure</t>
  </si>
  <si>
    <t>Cumulative Inc &amp; Exp report</t>
  </si>
  <si>
    <t>DO NOT PRINT</t>
  </si>
  <si>
    <t>Station Car Park</t>
  </si>
  <si>
    <t>Grants Received</t>
  </si>
  <si>
    <t xml:space="preserve">Rememberance Day </t>
  </si>
  <si>
    <t>Rememberance Day</t>
  </si>
  <si>
    <t>Biodiversity</t>
  </si>
  <si>
    <t>Tennis Court Clubspark</t>
  </si>
  <si>
    <t>Tennis Court Gate System</t>
  </si>
  <si>
    <t>Election Expenses</t>
  </si>
  <si>
    <t>Cemetery Extension Project</t>
  </si>
  <si>
    <t>Library Refreshments</t>
  </si>
  <si>
    <t>Comments for last entry</t>
  </si>
  <si>
    <t>SMPC INCOME &amp; EXPENDITURE SUMMARY</t>
  </si>
  <si>
    <t>Infrastructure Notes</t>
  </si>
  <si>
    <t xml:space="preserve">% of </t>
  </si>
  <si>
    <t>Budgent Comments</t>
  </si>
  <si>
    <t>Additional 4K agreed</t>
  </si>
  <si>
    <t>CIL Expenditure</t>
  </si>
  <si>
    <t>S106 Expenditure</t>
  </si>
  <si>
    <t>Garth Hall</t>
  </si>
  <si>
    <t>2020/21 - Year to Date</t>
  </si>
  <si>
    <t>H101 = S106/CIL expenditure</t>
  </si>
  <si>
    <t>H99 = CIL income</t>
  </si>
  <si>
    <t>Grants</t>
  </si>
  <si>
    <t>2021/22</t>
  </si>
  <si>
    <t>Pillbox maintenance</t>
  </si>
  <si>
    <t>Pillbox Maintenance</t>
  </si>
  <si>
    <t>Defibrilators</t>
  </si>
  <si>
    <t>Neighbourhood Plan</t>
  </si>
  <si>
    <t xml:space="preserve">Library </t>
  </si>
  <si>
    <t>Tennis Courts - Annual</t>
  </si>
  <si>
    <t>Total Income/ Expenditure</t>
  </si>
  <si>
    <t>EMR Expenditure</t>
  </si>
  <si>
    <t>Non Budget Spend from EMRs</t>
  </si>
  <si>
    <t>S106/CIL Capital items</t>
  </si>
  <si>
    <t>Revenue items</t>
  </si>
  <si>
    <t>Revenue Items</t>
  </si>
  <si>
    <t>Capital Items</t>
  </si>
  <si>
    <t>Pension Admin Charge</t>
  </si>
  <si>
    <t>Climate and Environment</t>
  </si>
  <si>
    <t>2022/2023</t>
  </si>
  <si>
    <t>2022/23</t>
  </si>
  <si>
    <t>Difference is £110,000 budgeted CIL expenditure which will be paid from CIL Reserves.</t>
  </si>
  <si>
    <t>1st instalment</t>
  </si>
  <si>
    <t>Outstanding invoice for MCC</t>
  </si>
  <si>
    <t>SLCC regional seminar</t>
  </si>
  <si>
    <t xml:space="preserve">EMR held: £2,574.                                </t>
  </si>
  <si>
    <t>Accrued expense for 21/22</t>
  </si>
  <si>
    <t>EMR held: £5,000</t>
  </si>
  <si>
    <t>EMR held: £12,437</t>
  </si>
  <si>
    <t>EMR held: £26,666</t>
  </si>
  <si>
    <t xml:space="preserve">EMR held: £36,207 </t>
  </si>
  <si>
    <t>Q70 Commemorations</t>
  </si>
  <si>
    <t>No budget for CIL income 22/23</t>
  </si>
  <si>
    <t>Tennis club annual fee</t>
  </si>
  <si>
    <t>Monthly interest received</t>
  </si>
  <si>
    <t>Tennis court hire</t>
  </si>
  <si>
    <t>Annual fee</t>
  </si>
  <si>
    <t>Electronic payment fees</t>
  </si>
  <si>
    <t>Correx board for parish meeting</t>
  </si>
  <si>
    <t>Quarterly rental fee</t>
  </si>
  <si>
    <t>Annual RoSPA report</t>
  </si>
  <si>
    <t>Cut in May</t>
  </si>
  <si>
    <t>Unity Trust: goodwill payment for service downtime</t>
  </si>
  <si>
    <t>SLCC annual fee: Clerk</t>
  </si>
  <si>
    <t>Petrol claim for newsletter delivery</t>
  </si>
  <si>
    <t>CIL receipt for 24 King Street - TRF to EMR</t>
  </si>
  <si>
    <t>Burial fee</t>
  </si>
  <si>
    <t>Non-resident cremation fee</t>
  </si>
  <si>
    <t>Donations</t>
  </si>
  <si>
    <t>Mortimer Youth Cub Donation</t>
  </si>
  <si>
    <t>Cremation tablet</t>
  </si>
  <si>
    <t>IT monitoring/support, postage, Rialtas &amp; payroll annual fees</t>
  </si>
  <si>
    <t xml:space="preserve">NAG hall rental. </t>
  </si>
  <si>
    <t>Reimbursement of expense for community broadband (Companies House)</t>
  </si>
  <si>
    <t>Q2 &amp; 3 GDS &amp; website update</t>
  </si>
  <si>
    <t>West End Road car park fence work taken from R,F&amp;C EMR</t>
  </si>
  <si>
    <r>
      <rPr>
        <sz val="11"/>
        <color rgb="FFFF0000"/>
        <rFont val="Calibri"/>
        <family val="2"/>
      </rPr>
      <t xml:space="preserve">EMR held: £24,329. Consultation fees         </t>
    </r>
    <r>
      <rPr>
        <sz val="11"/>
        <color theme="4"/>
        <rFont val="Calibri"/>
        <family val="2"/>
      </rPr>
      <t xml:space="preserve">   </t>
    </r>
  </si>
  <si>
    <r>
      <t>EMR held: £30,555</t>
    </r>
    <r>
      <rPr>
        <sz val="11"/>
        <color theme="4"/>
        <rFont val="Calibri"/>
        <family val="2"/>
      </rPr>
      <t xml:space="preserve">                   </t>
    </r>
  </si>
  <si>
    <t>EMR held: £9,843                                                         Greening Campaign hall hire</t>
  </si>
  <si>
    <t>Lucky Ticket coins</t>
  </si>
  <si>
    <t>Fit4Sports</t>
  </si>
  <si>
    <t>September, month 6</t>
  </si>
  <si>
    <t>August's fee</t>
  </si>
  <si>
    <t>External auditor's fee</t>
  </si>
  <si>
    <t>Mobile phone monthly charge</t>
  </si>
  <si>
    <t>Unity Trust quarterly charges and Lloyds monthly card fee</t>
  </si>
  <si>
    <t>Marquee &amp; studded carpet</t>
  </si>
  <si>
    <r>
      <t xml:space="preserve">EMRs held: £195,487                                          </t>
    </r>
    <r>
      <rPr>
        <sz val="11"/>
        <color theme="4"/>
        <rFont val="Calibri"/>
        <family val="2"/>
      </rPr>
      <t xml:space="preserve"> Footpath surveys</t>
    </r>
  </si>
  <si>
    <t>Grounds maintenance: August</t>
  </si>
  <si>
    <t>Grounds maintenance: May grazing area cut</t>
  </si>
  <si>
    <r>
      <rPr>
        <sz val="11"/>
        <color rgb="FFFF0000"/>
        <rFont val="Calibri"/>
        <family val="2"/>
      </rPr>
      <t>EMR held: £5,975</t>
    </r>
    <r>
      <rPr>
        <sz val="11"/>
        <rFont val="Calibri"/>
        <family val="2"/>
      </rPr>
      <t xml:space="preserve">                                                        Waste collection, gaffa tape, cable ties &amp; refuse sacks</t>
    </r>
  </si>
  <si>
    <r>
      <t xml:space="preserve">EMR held: £1,280                                                </t>
    </r>
    <r>
      <rPr>
        <sz val="11"/>
        <rFont val="Calibri"/>
        <family val="2"/>
      </rPr>
      <t xml:space="preserve">Longmoor Lane legal advice &amp; </t>
    </r>
    <r>
      <rPr>
        <sz val="11"/>
        <color rgb="FFFF0000"/>
        <rFont val="Calibri"/>
        <family val="2"/>
      </rPr>
      <t>Windmill Common tree work</t>
    </r>
  </si>
  <si>
    <t>Community SpeedWatch sign fixings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</si>
</sst>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66" formatCode="0;\-0;;@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ED7D31"/>
      <name val="Calibri"/>
      <family val="2"/>
    </font>
    <font>
      <b/>
      <sz val="11"/>
      <color rgb="FF000000"/>
      <name val="Calibri"/>
      <family val="2"/>
    </font>
    <font>
      <u/>
      <sz val="11"/>
      <color theme="11"/>
      <name val="Calibri"/>
      <family val="2"/>
    </font>
    <font>
      <sz val="8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theme="9"/>
      <name val="Calibri"/>
      <family val="2"/>
    </font>
    <font>
      <sz val="11"/>
      <color theme="5"/>
      <name val="Calibri"/>
      <family val="2"/>
    </font>
    <font>
      <sz val="11"/>
      <color theme="4"/>
      <name val="Calibri"/>
      <family val="2"/>
    </font>
    <font>
      <b/>
      <sz val="11"/>
      <color rgb="FFFF0000"/>
      <name val="Calibri"/>
      <family val="2"/>
    </font>
    <font>
      <sz val="11"/>
      <color theme="9" tint="-0.249977111117893"/>
      <name val="Calibri"/>
      <family val="2"/>
    </font>
    <font>
      <b/>
      <sz val="11"/>
      <color theme="4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B4C6E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rgb="FFB4C6E7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8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Protection="1">
      <protection locked="0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164" fontId="1" fillId="0" borderId="0" xfId="1" applyNumberFormat="1" applyFont="1"/>
    <xf numFmtId="164" fontId="3" fillId="0" borderId="0" xfId="1" applyNumberFormat="1" applyFont="1"/>
    <xf numFmtId="0" fontId="4" fillId="0" borderId="0" xfId="0" applyFont="1"/>
    <xf numFmtId="0" fontId="4" fillId="3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4" borderId="0" xfId="0" applyFill="1"/>
    <xf numFmtId="164" fontId="1" fillId="4" borderId="0" xfId="1" applyNumberFormat="1" applyFont="1" applyFill="1"/>
    <xf numFmtId="164" fontId="1" fillId="4" borderId="0" xfId="1" applyNumberFormat="1" applyFont="1" applyFill="1" applyProtection="1">
      <protection locked="0"/>
    </xf>
    <xf numFmtId="0" fontId="4" fillId="4" borderId="0" xfId="0" applyFont="1" applyFill="1"/>
    <xf numFmtId="0" fontId="4" fillId="4" borderId="0" xfId="0" quotePrefix="1" applyFont="1" applyFill="1"/>
    <xf numFmtId="164" fontId="4" fillId="4" borderId="0" xfId="1" applyNumberFormat="1" applyFont="1" applyFill="1"/>
    <xf numFmtId="0" fontId="0" fillId="8" borderId="0" xfId="0" applyFill="1"/>
    <xf numFmtId="164" fontId="0" fillId="0" borderId="0" xfId="1" applyNumberFormat="1" applyFont="1" applyFill="1"/>
    <xf numFmtId="3" fontId="1" fillId="0" borderId="0" xfId="1" applyNumberFormat="1" applyFont="1"/>
    <xf numFmtId="3" fontId="1" fillId="0" borderId="0" xfId="1" applyNumberFormat="1" applyFont="1" applyFill="1"/>
    <xf numFmtId="3" fontId="1" fillId="8" borderId="0" xfId="1" applyNumberFormat="1" applyFont="1" applyFill="1"/>
    <xf numFmtId="3" fontId="0" fillId="0" borderId="0" xfId="0" applyNumberFormat="1"/>
    <xf numFmtId="4" fontId="0" fillId="0" borderId="0" xfId="1" applyNumberFormat="1" applyFont="1" applyProtection="1">
      <protection locked="0"/>
    </xf>
    <xf numFmtId="4" fontId="0" fillId="0" borderId="0" xfId="1" applyNumberFormat="1" applyFont="1"/>
    <xf numFmtId="4" fontId="1" fillId="0" borderId="0" xfId="1" applyNumberFormat="1" applyFont="1"/>
    <xf numFmtId="4" fontId="3" fillId="0" borderId="0" xfId="1" applyNumberFormat="1" applyFont="1"/>
    <xf numFmtId="4" fontId="4" fillId="2" borderId="0" xfId="1" applyNumberFormat="1" applyFont="1" applyFill="1" applyProtection="1">
      <protection locked="0"/>
    </xf>
    <xf numFmtId="4" fontId="1" fillId="0" borderId="0" xfId="1" applyNumberFormat="1" applyFont="1" applyProtection="1">
      <protection locked="0"/>
    </xf>
    <xf numFmtId="4" fontId="3" fillId="0" borderId="0" xfId="1" applyNumberFormat="1" applyFont="1" applyProtection="1">
      <protection locked="0"/>
    </xf>
    <xf numFmtId="4" fontId="4" fillId="2" borderId="0" xfId="1" applyNumberFormat="1" applyFont="1" applyFill="1"/>
    <xf numFmtId="4" fontId="1" fillId="0" borderId="0" xfId="1" applyNumberFormat="1" applyFont="1" applyFill="1" applyProtection="1">
      <protection locked="0"/>
    </xf>
    <xf numFmtId="4" fontId="1" fillId="0" borderId="0" xfId="1" applyNumberFormat="1" applyFont="1" applyFill="1"/>
    <xf numFmtId="4" fontId="3" fillId="0" borderId="0" xfId="1" applyNumberFormat="1" applyFont="1" applyFill="1" applyProtection="1">
      <protection locked="0"/>
    </xf>
    <xf numFmtId="4" fontId="1" fillId="8" borderId="0" xfId="1" applyNumberFormat="1" applyFont="1" applyFill="1"/>
    <xf numFmtId="4" fontId="0" fillId="8" borderId="0" xfId="1" applyNumberFormat="1" applyFont="1" applyFill="1"/>
    <xf numFmtId="9" fontId="1" fillId="0" borderId="0" xfId="5" applyFont="1" applyFill="1"/>
    <xf numFmtId="9" fontId="1" fillId="8" borderId="0" xfId="5" applyFont="1" applyFill="1"/>
    <xf numFmtId="9" fontId="0" fillId="0" borderId="0" xfId="5" applyFont="1"/>
    <xf numFmtId="164" fontId="4" fillId="4" borderId="3" xfId="1" applyNumberFormat="1" applyFont="1" applyFill="1" applyBorder="1"/>
    <xf numFmtId="9" fontId="1" fillId="9" borderId="5" xfId="5" applyFont="1" applyFill="1" applyBorder="1"/>
    <xf numFmtId="9" fontId="4" fillId="9" borderId="5" xfId="5" applyFont="1" applyFill="1" applyBorder="1"/>
    <xf numFmtId="9" fontId="0" fillId="10" borderId="5" xfId="5" applyFont="1" applyFill="1" applyBorder="1"/>
    <xf numFmtId="164" fontId="4" fillId="7" borderId="1" xfId="1" applyNumberFormat="1" applyFont="1" applyFill="1" applyBorder="1"/>
    <xf numFmtId="9" fontId="1" fillId="4" borderId="5" xfId="5" applyFont="1" applyFill="1" applyBorder="1"/>
    <xf numFmtId="164" fontId="8" fillId="7" borderId="4" xfId="1" applyNumberFormat="1" applyFont="1" applyFill="1" applyBorder="1" applyAlignment="1">
      <alignment horizontal="center"/>
    </xf>
    <xf numFmtId="164" fontId="8" fillId="4" borderId="5" xfId="1" applyNumberFormat="1" applyFont="1" applyFill="1" applyBorder="1" applyAlignment="1">
      <alignment horizontal="center"/>
    </xf>
    <xf numFmtId="164" fontId="8" fillId="4" borderId="8" xfId="1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0" fillId="0" borderId="0" xfId="1" applyNumberFormat="1" applyFont="1" applyFill="1" applyBorder="1"/>
    <xf numFmtId="166" fontId="1" fillId="0" borderId="0" xfId="1" applyNumberFormat="1" applyFont="1" applyBorder="1"/>
    <xf numFmtId="166" fontId="1" fillId="0" borderId="5" xfId="1" applyNumberFormat="1" applyFont="1" applyBorder="1"/>
    <xf numFmtId="166" fontId="1" fillId="6" borderId="4" xfId="1" applyNumberFormat="1" applyFont="1" applyFill="1" applyBorder="1"/>
    <xf numFmtId="166" fontId="1" fillId="7" borderId="4" xfId="1" applyNumberFormat="1" applyFont="1" applyFill="1" applyBorder="1"/>
    <xf numFmtId="166" fontId="1" fillId="4" borderId="5" xfId="1" applyNumberFormat="1" applyFont="1" applyFill="1" applyBorder="1"/>
    <xf numFmtId="166" fontId="1" fillId="9" borderId="4" xfId="1" applyNumberFormat="1" applyFont="1" applyFill="1" applyBorder="1"/>
    <xf numFmtId="166" fontId="0" fillId="0" borderId="0" xfId="1" applyNumberFormat="1" applyFont="1" applyBorder="1" applyProtection="1">
      <protection locked="0"/>
    </xf>
    <xf numFmtId="166" fontId="0" fillId="0" borderId="0" xfId="1" applyNumberFormat="1" applyFont="1" applyBorder="1"/>
    <xf numFmtId="166" fontId="0" fillId="6" borderId="4" xfId="1" applyNumberFormat="1" applyFont="1" applyFill="1" applyBorder="1" applyProtection="1">
      <protection locked="0"/>
    </xf>
    <xf numFmtId="166" fontId="4" fillId="9" borderId="4" xfId="1" applyNumberFormat="1" applyFont="1" applyFill="1" applyBorder="1"/>
    <xf numFmtId="166" fontId="0" fillId="6" borderId="4" xfId="1" applyNumberFormat="1" applyFont="1" applyFill="1" applyBorder="1"/>
    <xf numFmtId="166" fontId="1" fillId="0" borderId="0" xfId="1" applyNumberFormat="1" applyFont="1" applyBorder="1" applyProtection="1">
      <protection locked="0"/>
    </xf>
    <xf numFmtId="166" fontId="2" fillId="7" borderId="4" xfId="1" applyNumberFormat="1" applyFont="1" applyFill="1" applyBorder="1"/>
    <xf numFmtId="166" fontId="1" fillId="4" borderId="4" xfId="1" applyNumberFormat="1" applyFont="1" applyFill="1" applyBorder="1"/>
    <xf numFmtId="166" fontId="1" fillId="0" borderId="0" xfId="1" applyNumberFormat="1" applyFont="1" applyFill="1" applyBorder="1" applyProtection="1">
      <protection locked="0"/>
    </xf>
    <xf numFmtId="166" fontId="1" fillId="0" borderId="0" xfId="1" applyNumberFormat="1" applyFont="1" applyFill="1" applyBorder="1"/>
    <xf numFmtId="9" fontId="4" fillId="4" borderId="5" xfId="5" applyFont="1" applyFill="1" applyBorder="1"/>
    <xf numFmtId="0" fontId="7" fillId="6" borderId="1" xfId="0" applyFont="1" applyFill="1" applyBorder="1"/>
    <xf numFmtId="0" fontId="4" fillId="6" borderId="2" xfId="0" applyFont="1" applyFill="1" applyBorder="1"/>
    <xf numFmtId="0" fontId="7" fillId="6" borderId="2" xfId="0" quotePrefix="1" applyFont="1" applyFill="1" applyBorder="1"/>
    <xf numFmtId="164" fontId="4" fillId="6" borderId="2" xfId="1" applyNumberFormat="1" applyFont="1" applyFill="1" applyBorder="1"/>
    <xf numFmtId="164" fontId="4" fillId="6" borderId="2" xfId="1" applyNumberFormat="1" applyFont="1" applyFill="1" applyBorder="1" applyProtection="1">
      <protection locked="0"/>
    </xf>
    <xf numFmtId="164" fontId="4" fillId="6" borderId="3" xfId="1" applyNumberFormat="1" applyFont="1" applyFill="1" applyBorder="1"/>
    <xf numFmtId="164" fontId="4" fillId="6" borderId="1" xfId="1" applyNumberFormat="1" applyFont="1" applyFill="1" applyBorder="1"/>
    <xf numFmtId="0" fontId="8" fillId="6" borderId="4" xfId="0" applyFont="1" applyFill="1" applyBorder="1"/>
    <xf numFmtId="0" fontId="8" fillId="6" borderId="0" xfId="0" applyFont="1" applyFill="1"/>
    <xf numFmtId="164" fontId="8" fillId="6" borderId="0" xfId="1" applyNumberFormat="1" applyFont="1" applyFill="1" applyBorder="1"/>
    <xf numFmtId="164" fontId="8" fillId="6" borderId="0" xfId="1" applyNumberFormat="1" applyFont="1" applyFill="1" applyBorder="1" applyProtection="1">
      <protection locked="0"/>
    </xf>
    <xf numFmtId="164" fontId="8" fillId="6" borderId="5" xfId="1" applyNumberFormat="1" applyFont="1" applyFill="1" applyBorder="1"/>
    <xf numFmtId="164" fontId="8" fillId="6" borderId="4" xfId="1" quotePrefix="1" applyNumberFormat="1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7" xfId="0" applyFont="1" applyFill="1" applyBorder="1"/>
    <xf numFmtId="164" fontId="8" fillId="6" borderId="7" xfId="1" applyNumberFormat="1" applyFont="1" applyFill="1" applyBorder="1" applyAlignment="1" applyProtection="1">
      <alignment horizontal="center"/>
      <protection locked="0"/>
    </xf>
    <xf numFmtId="164" fontId="8" fillId="6" borderId="8" xfId="1" applyNumberFormat="1" applyFont="1" applyFill="1" applyBorder="1" applyAlignment="1" applyProtection="1">
      <alignment horizontal="center"/>
      <protection locked="0"/>
    </xf>
    <xf numFmtId="164" fontId="8" fillId="6" borderId="6" xfId="1" applyNumberFormat="1" applyFont="1" applyFill="1" applyBorder="1" applyAlignment="1" applyProtection="1">
      <alignment horizontal="center"/>
      <protection locked="0"/>
    </xf>
    <xf numFmtId="166" fontId="4" fillId="5" borderId="9" xfId="1" applyNumberFormat="1" applyFont="1" applyFill="1" applyBorder="1" applyProtection="1">
      <protection locked="0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Protection="1">
      <protection locked="0"/>
    </xf>
    <xf numFmtId="166" fontId="4" fillId="5" borderId="10" xfId="1" applyNumberFormat="1" applyFont="1" applyFill="1" applyBorder="1" applyProtection="1">
      <protection locked="0"/>
    </xf>
    <xf numFmtId="166" fontId="4" fillId="5" borderId="11" xfId="1" applyNumberFormat="1" applyFont="1" applyFill="1" applyBorder="1" applyProtection="1">
      <protection locked="0"/>
    </xf>
    <xf numFmtId="9" fontId="1" fillId="6" borderId="11" xfId="5" applyFont="1" applyFill="1" applyBorder="1"/>
    <xf numFmtId="166" fontId="4" fillId="5" borderId="9" xfId="1" applyNumberFormat="1" applyFont="1" applyFill="1" applyBorder="1"/>
    <xf numFmtId="166" fontId="4" fillId="5" borderId="10" xfId="1" applyNumberFormat="1" applyFont="1" applyFill="1" applyBorder="1"/>
    <xf numFmtId="166" fontId="4" fillId="5" borderId="11" xfId="1" applyNumberFormat="1" applyFont="1" applyFill="1" applyBorder="1"/>
    <xf numFmtId="9" fontId="0" fillId="11" borderId="11" xfId="5" applyFont="1" applyFill="1" applyBorder="1"/>
    <xf numFmtId="0" fontId="4" fillId="5" borderId="9" xfId="0" applyFont="1" applyFill="1" applyBorder="1" applyAlignment="1">
      <alignment horizontal="center"/>
    </xf>
    <xf numFmtId="166" fontId="1" fillId="6" borderId="9" xfId="1" applyNumberFormat="1" applyFont="1" applyFill="1" applyBorder="1"/>
    <xf numFmtId="9" fontId="4" fillId="5" borderId="11" xfId="5" applyFont="1" applyFill="1" applyBorder="1" applyProtection="1">
      <protection locked="0"/>
    </xf>
    <xf numFmtId="0" fontId="4" fillId="6" borderId="9" xfId="0" applyFont="1" applyFill="1" applyBorder="1" applyAlignment="1">
      <alignment horizontal="center"/>
    </xf>
    <xf numFmtId="166" fontId="4" fillId="6" borderId="10" xfId="1" applyNumberFormat="1" applyFont="1" applyFill="1" applyBorder="1"/>
    <xf numFmtId="166" fontId="4" fillId="6" borderId="11" xfId="1" applyNumberFormat="1" applyFont="1" applyFill="1" applyBorder="1"/>
    <xf numFmtId="166" fontId="4" fillId="6" borderId="9" xfId="1" applyNumberFormat="1" applyFont="1" applyFill="1" applyBorder="1"/>
    <xf numFmtId="9" fontId="4" fillId="6" borderId="11" xfId="5" applyFont="1" applyFill="1" applyBorder="1"/>
    <xf numFmtId="3" fontId="1" fillId="8" borderId="1" xfId="1" applyNumberFormat="1" applyFont="1" applyFill="1" applyBorder="1"/>
    <xf numFmtId="3" fontId="1" fillId="8" borderId="2" xfId="1" applyNumberFormat="1" applyFont="1" applyFill="1" applyBorder="1"/>
    <xf numFmtId="0" fontId="0" fillId="8" borderId="2" xfId="0" applyFill="1" applyBorder="1" applyAlignment="1">
      <alignment horizontal="right"/>
    </xf>
    <xf numFmtId="3" fontId="1" fillId="8" borderId="3" xfId="1" applyNumberFormat="1" applyFont="1" applyFill="1" applyBorder="1"/>
    <xf numFmtId="3" fontId="1" fillId="8" borderId="6" xfId="1" applyNumberFormat="1" applyFont="1" applyFill="1" applyBorder="1"/>
    <xf numFmtId="3" fontId="1" fillId="8" borderId="7" xfId="1" applyNumberFormat="1" applyFont="1" applyFill="1" applyBorder="1"/>
    <xf numFmtId="0" fontId="0" fillId="8" borderId="7" xfId="0" applyFill="1" applyBorder="1" applyAlignment="1">
      <alignment horizontal="right"/>
    </xf>
    <xf numFmtId="3" fontId="1" fillId="8" borderId="8" xfId="1" applyNumberFormat="1" applyFont="1" applyFill="1" applyBorder="1"/>
    <xf numFmtId="0" fontId="0" fillId="0" borderId="0" xfId="0" applyAlignment="1" applyProtection="1">
      <alignment wrapText="1"/>
      <protection locked="0"/>
    </xf>
    <xf numFmtId="164" fontId="4" fillId="6" borderId="3" xfId="1" applyNumberFormat="1" applyFont="1" applyFill="1" applyBorder="1" applyAlignment="1">
      <alignment horizontal="left" indent="1"/>
    </xf>
    <xf numFmtId="164" fontId="8" fillId="6" borderId="5" xfId="1" applyNumberFormat="1" applyFont="1" applyFill="1" applyBorder="1" applyAlignment="1">
      <alignment horizontal="left" indent="1"/>
    </xf>
    <xf numFmtId="164" fontId="8" fillId="6" borderId="8" xfId="1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4" fillId="6" borderId="10" xfId="0" applyFont="1" applyFill="1" applyBorder="1" applyAlignment="1">
      <alignment wrapText="1"/>
    </xf>
    <xf numFmtId="0" fontId="4" fillId="6" borderId="10" xfId="0" applyFont="1" applyFill="1" applyBorder="1" applyAlignment="1" applyProtection="1">
      <alignment wrapText="1"/>
      <protection locked="0"/>
    </xf>
    <xf numFmtId="0" fontId="4" fillId="12" borderId="0" xfId="0" applyFont="1" applyFill="1"/>
    <xf numFmtId="164" fontId="4" fillId="12" borderId="1" xfId="1" applyNumberFormat="1" applyFont="1" applyFill="1" applyBorder="1"/>
    <xf numFmtId="9" fontId="4" fillId="12" borderId="3" xfId="5" applyFont="1" applyFill="1" applyBorder="1"/>
    <xf numFmtId="164" fontId="8" fillId="12" borderId="4" xfId="1" quotePrefix="1" applyNumberFormat="1" applyFont="1" applyFill="1" applyBorder="1" applyAlignment="1">
      <alignment horizontal="center"/>
    </xf>
    <xf numFmtId="9" fontId="8" fillId="12" borderId="5" xfId="5" applyFont="1" applyFill="1" applyBorder="1" applyAlignment="1">
      <alignment horizontal="center"/>
    </xf>
    <xf numFmtId="164" fontId="8" fillId="12" borderId="6" xfId="1" applyNumberFormat="1" applyFont="1" applyFill="1" applyBorder="1" applyAlignment="1" applyProtection="1">
      <alignment horizontal="center"/>
      <protection locked="0"/>
    </xf>
    <xf numFmtId="9" fontId="8" fillId="12" borderId="8" xfId="5" applyFont="1" applyFill="1" applyBorder="1" applyAlignment="1" applyProtection="1">
      <alignment horizontal="center"/>
      <protection locked="0"/>
    </xf>
    <xf numFmtId="164" fontId="8" fillId="6" borderId="0" xfId="1" quotePrefix="1" applyNumberFormat="1" applyFont="1" applyFill="1" applyBorder="1" applyAlignment="1">
      <alignment horizontal="center"/>
    </xf>
    <xf numFmtId="3" fontId="0" fillId="8" borderId="0" xfId="0" applyNumberFormat="1" applyFill="1"/>
    <xf numFmtId="3" fontId="0" fillId="0" borderId="4" xfId="0" applyNumberFormat="1" applyBorder="1"/>
    <xf numFmtId="3" fontId="0" fillId="6" borderId="4" xfId="0" applyNumberFormat="1" applyFill="1" applyBorder="1"/>
    <xf numFmtId="0" fontId="0" fillId="6" borderId="0" xfId="0" applyFill="1"/>
    <xf numFmtId="3" fontId="0" fillId="6" borderId="0" xfId="0" applyNumberFormat="1" applyFill="1"/>
    <xf numFmtId="3" fontId="4" fillId="6" borderId="0" xfId="0" applyNumberFormat="1" applyFont="1" applyFill="1" applyAlignment="1">
      <alignment horizontal="center"/>
    </xf>
    <xf numFmtId="0" fontId="4" fillId="6" borderId="7" xfId="0" applyFont="1" applyFill="1" applyBorder="1"/>
    <xf numFmtId="3" fontId="4" fillId="6" borderId="7" xfId="0" applyNumberFormat="1" applyFont="1" applyFill="1" applyBorder="1"/>
    <xf numFmtId="0" fontId="0" fillId="6" borderId="7" xfId="0" applyFill="1" applyBorder="1"/>
    <xf numFmtId="3" fontId="4" fillId="6" borderId="6" xfId="0" applyNumberFormat="1" applyFont="1" applyFill="1" applyBorder="1"/>
    <xf numFmtId="3" fontId="0" fillId="6" borderId="7" xfId="0" applyNumberFormat="1" applyFill="1" applyBorder="1"/>
    <xf numFmtId="3" fontId="4" fillId="6" borderId="10" xfId="0" applyNumberFormat="1" applyFont="1" applyFill="1" applyBorder="1"/>
    <xf numFmtId="3" fontId="4" fillId="6" borderId="9" xfId="0" applyNumberFormat="1" applyFont="1" applyFill="1" applyBorder="1"/>
    <xf numFmtId="0" fontId="0" fillId="6" borderId="4" xfId="0" applyFill="1" applyBorder="1"/>
    <xf numFmtId="0" fontId="4" fillId="6" borderId="6" xfId="0" applyFont="1" applyFill="1" applyBorder="1"/>
    <xf numFmtId="0" fontId="0" fillId="0" borderId="4" xfId="0" applyBorder="1"/>
    <xf numFmtId="0" fontId="4" fillId="0" borderId="4" xfId="0" applyFont="1" applyBorder="1"/>
    <xf numFmtId="0" fontId="0" fillId="0" borderId="6" xfId="0" applyBorder="1" applyAlignment="1">
      <alignment horizontal="center"/>
    </xf>
    <xf numFmtId="3" fontId="0" fillId="6" borderId="5" xfId="0" applyNumberFormat="1" applyFill="1" applyBorder="1"/>
    <xf numFmtId="3" fontId="0" fillId="6" borderId="8" xfId="0" applyNumberFormat="1" applyFill="1" applyBorder="1"/>
    <xf numFmtId="3" fontId="0" fillId="0" borderId="5" xfId="0" applyNumberFormat="1" applyBorder="1"/>
    <xf numFmtId="3" fontId="4" fillId="6" borderId="11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2" xfId="0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wrapText="1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3" borderId="0" xfId="1" applyNumberFormat="1" applyFont="1" applyFill="1"/>
    <xf numFmtId="0" fontId="4" fillId="3" borderId="0" xfId="0" applyFont="1" applyFill="1"/>
    <xf numFmtId="0" fontId="13" fillId="0" borderId="0" xfId="0" applyFont="1"/>
    <xf numFmtId="3" fontId="14" fillId="0" borderId="0" xfId="0" applyNumberFormat="1" applyFont="1"/>
    <xf numFmtId="3" fontId="14" fillId="0" borderId="4" xfId="0" applyNumberFormat="1" applyFont="1" applyBorder="1"/>
    <xf numFmtId="3" fontId="15" fillId="0" borderId="0" xfId="0" applyNumberFormat="1" applyFont="1"/>
    <xf numFmtId="3" fontId="15" fillId="0" borderId="4" xfId="0" applyNumberFormat="1" applyFont="1" applyBorder="1"/>
    <xf numFmtId="3" fontId="0" fillId="0" borderId="0" xfId="0" applyNumberFormat="1" applyAlignment="1">
      <alignment horizontal="left"/>
    </xf>
    <xf numFmtId="0" fontId="0" fillId="0" borderId="12" xfId="0" applyBorder="1" applyAlignment="1">
      <alignment horizontal="left" indent="1"/>
    </xf>
    <xf numFmtId="166" fontId="0" fillId="0" borderId="0" xfId="1" applyNumberFormat="1" applyFont="1" applyBorder="1" applyAlignment="1">
      <alignment horizontal="left" wrapText="1" indent="1"/>
    </xf>
    <xf numFmtId="166" fontId="10" fillId="0" borderId="0" xfId="1" applyNumberFormat="1" applyFont="1" applyBorder="1" applyAlignment="1">
      <alignment horizontal="left" wrapText="1" indent="1"/>
    </xf>
    <xf numFmtId="166" fontId="4" fillId="5" borderId="10" xfId="1" applyNumberFormat="1" applyFont="1" applyFill="1" applyBorder="1" applyAlignment="1" applyProtection="1">
      <alignment horizontal="left" wrapText="1" indent="1"/>
      <protection locked="0"/>
    </xf>
    <xf numFmtId="166" fontId="12" fillId="0" borderId="0" xfId="1" applyNumberFormat="1" applyFont="1" applyBorder="1" applyAlignment="1">
      <alignment horizontal="left" wrapText="1" indent="1"/>
    </xf>
    <xf numFmtId="166" fontId="0" fillId="0" borderId="0" xfId="1" applyNumberFormat="1" applyFont="1" applyBorder="1" applyAlignment="1">
      <alignment horizontal="left" vertical="top" wrapText="1" indent="1"/>
    </xf>
    <xf numFmtId="166" fontId="0" fillId="6" borderId="10" xfId="1" applyNumberFormat="1" applyFont="1" applyFill="1" applyBorder="1" applyAlignment="1">
      <alignment horizontal="left" wrapText="1" indent="1"/>
    </xf>
    <xf numFmtId="166" fontId="4" fillId="6" borderId="10" xfId="1" applyNumberFormat="1" applyFont="1" applyFill="1" applyBorder="1" applyAlignment="1">
      <alignment horizontal="left" wrapText="1" indent="1"/>
    </xf>
    <xf numFmtId="166" fontId="0" fillId="0" borderId="14" xfId="1" applyNumberFormat="1" applyFont="1" applyBorder="1" applyAlignment="1">
      <alignment horizontal="left" wrapText="1" indent="1"/>
    </xf>
    <xf numFmtId="166" fontId="1" fillId="0" borderId="12" xfId="1" applyNumberFormat="1" applyFont="1" applyFill="1" applyBorder="1" applyAlignment="1">
      <alignment horizontal="left" wrapText="1" indent="1"/>
    </xf>
    <xf numFmtId="166" fontId="0" fillId="0" borderId="12" xfId="1" applyNumberFormat="1" applyFont="1" applyBorder="1" applyAlignment="1">
      <alignment horizontal="left" wrapText="1" indent="1"/>
    </xf>
    <xf numFmtId="166" fontId="10" fillId="0" borderId="12" xfId="1" applyNumberFormat="1" applyFont="1" applyBorder="1" applyAlignment="1">
      <alignment horizontal="left" wrapText="1" indent="1"/>
    </xf>
    <xf numFmtId="166" fontId="11" fillId="0" borderId="12" xfId="1" applyNumberFormat="1" applyFont="1" applyBorder="1" applyAlignment="1">
      <alignment horizontal="left" wrapText="1" indent="1"/>
    </xf>
    <xf numFmtId="166" fontId="4" fillId="5" borderId="13" xfId="1" applyNumberFormat="1" applyFont="1" applyFill="1" applyBorder="1" applyAlignment="1" applyProtection="1">
      <alignment horizontal="left" wrapText="1" indent="1"/>
      <protection locked="0"/>
    </xf>
    <xf numFmtId="166" fontId="4" fillId="5" borderId="13" xfId="1" applyNumberFormat="1" applyFont="1" applyFill="1" applyBorder="1" applyAlignment="1">
      <alignment horizontal="left" wrapText="1" indent="1"/>
    </xf>
    <xf numFmtId="166" fontId="0" fillId="6" borderId="13" xfId="1" applyNumberFormat="1" applyFont="1" applyFill="1" applyBorder="1" applyAlignment="1">
      <alignment horizontal="left" wrapText="1" indent="1"/>
    </xf>
    <xf numFmtId="166" fontId="4" fillId="6" borderId="13" xfId="1" applyNumberFormat="1" applyFont="1" applyFill="1" applyBorder="1" applyAlignment="1">
      <alignment horizontal="left" wrapText="1" indent="1"/>
    </xf>
    <xf numFmtId="166" fontId="16" fillId="0" borderId="0" xfId="1" applyNumberFormat="1" applyFont="1" applyBorder="1" applyAlignment="1">
      <alignment horizontal="left" wrapText="1" indent="1"/>
    </xf>
    <xf numFmtId="166" fontId="17" fillId="5" borderId="10" xfId="1" applyNumberFormat="1" applyFont="1" applyFill="1" applyBorder="1" applyAlignment="1" applyProtection="1">
      <alignment horizontal="left" wrapText="1" indent="1"/>
      <protection locked="0"/>
    </xf>
    <xf numFmtId="166" fontId="10" fillId="0" borderId="5" xfId="1" applyNumberFormat="1" applyFont="1" applyBorder="1"/>
    <xf numFmtId="166" fontId="12" fillId="6" borderId="4" xfId="1" applyNumberFormat="1" applyFont="1" applyFill="1" applyBorder="1" applyProtection="1">
      <protection locked="0"/>
    </xf>
    <xf numFmtId="166" fontId="10" fillId="6" borderId="4" xfId="1" applyNumberFormat="1" applyFont="1" applyFill="1" applyBorder="1" applyProtection="1">
      <protection locked="0"/>
    </xf>
    <xf numFmtId="0" fontId="12" fillId="0" borderId="0" xfId="0" applyFont="1" applyAlignment="1">
      <alignment horizontal="left" indent="1"/>
    </xf>
    <xf numFmtId="9" fontId="0" fillId="0" borderId="0" xfId="0" applyNumberFormat="1"/>
    <xf numFmtId="166" fontId="16" fillId="0" borderId="0" xfId="1" applyNumberFormat="1" applyFont="1" applyBorder="1" applyProtection="1">
      <protection locked="0"/>
    </xf>
    <xf numFmtId="166" fontId="16" fillId="0" borderId="0" xfId="1" applyNumberFormat="1" applyFont="1" applyBorder="1"/>
    <xf numFmtId="164" fontId="8" fillId="6" borderId="0" xfId="1" applyNumberFormat="1" applyFont="1" applyFill="1" applyBorder="1" applyAlignment="1">
      <alignment horizontal="left" indent="1"/>
    </xf>
    <xf numFmtId="164" fontId="8" fillId="6" borderId="7" xfId="1" applyNumberFormat="1" applyFont="1" applyFill="1" applyBorder="1" applyAlignment="1" applyProtection="1">
      <alignment horizontal="left" indent="1"/>
      <protection locked="0"/>
    </xf>
    <xf numFmtId="164" fontId="8" fillId="6" borderId="14" xfId="1" applyNumberFormat="1" applyFont="1" applyFill="1" applyBorder="1" applyAlignment="1">
      <alignment horizontal="left" indent="1"/>
    </xf>
    <xf numFmtId="164" fontId="8" fillId="6" borderId="15" xfId="1" applyNumberFormat="1" applyFont="1" applyFill="1" applyBorder="1" applyAlignment="1" applyProtection="1">
      <alignment horizontal="left" indent="1"/>
      <protection locked="0"/>
    </xf>
    <xf numFmtId="166" fontId="12" fillId="0" borderId="12" xfId="1" applyNumberFormat="1" applyFont="1" applyFill="1" applyBorder="1" applyAlignment="1">
      <alignment horizontal="left" wrapText="1" indent="1"/>
    </xf>
    <xf numFmtId="166" fontId="17" fillId="5" borderId="13" xfId="1" applyNumberFormat="1" applyFont="1" applyFill="1" applyBorder="1" applyAlignment="1" applyProtection="1">
      <alignment horizontal="left" wrapText="1" indent="1"/>
      <protection locked="0"/>
    </xf>
    <xf numFmtId="166" fontId="12" fillId="0" borderId="12" xfId="1" applyNumberFormat="1" applyFont="1" applyBorder="1" applyAlignment="1">
      <alignment horizontal="left" wrapText="1" indent="1"/>
    </xf>
    <xf numFmtId="166" fontId="0" fillId="0" borderId="12" xfId="1" applyNumberFormat="1" applyFont="1" applyBorder="1" applyAlignment="1">
      <alignment horizontal="left" vertical="top" wrapText="1" indent="1"/>
    </xf>
    <xf numFmtId="166" fontId="16" fillId="0" borderId="12" xfId="1" applyNumberFormat="1" applyFont="1" applyBorder="1" applyAlignment="1">
      <alignment horizontal="left" wrapText="1" indent="1"/>
    </xf>
    <xf numFmtId="166" fontId="12" fillId="0" borderId="12" xfId="1" applyNumberFormat="1" applyFont="1" applyBorder="1" applyAlignment="1">
      <alignment horizontal="left" vertical="top" wrapText="1" indent="1"/>
    </xf>
    <xf numFmtId="0" fontId="0" fillId="0" borderId="12" xfId="0" applyBorder="1" applyAlignment="1">
      <alignment horizontal="left" wrapText="1" indent="1"/>
    </xf>
    <xf numFmtId="0" fontId="12" fillId="0" borderId="12" xfId="0" applyFont="1" applyBorder="1" applyAlignment="1">
      <alignment horizontal="left" indent="1"/>
    </xf>
    <xf numFmtId="166" fontId="18" fillId="0" borderId="0" xfId="1" applyNumberFormat="1" applyFont="1" applyBorder="1" applyProtection="1">
      <protection locked="0"/>
    </xf>
    <xf numFmtId="166" fontId="18" fillId="0" borderId="0" xfId="1" applyNumberFormat="1" applyFont="1" applyBorder="1" applyAlignment="1">
      <alignment horizontal="left" wrapText="1" indent="1"/>
    </xf>
    <xf numFmtId="0" fontId="0" fillId="0" borderId="6" xfId="0" applyBorder="1" applyAlignment="1" applyProtection="1">
      <alignment horizontal="center"/>
      <protection locked="0"/>
    </xf>
    <xf numFmtId="3" fontId="4" fillId="6" borderId="7" xfId="0" applyNumberFormat="1" applyFont="1" applyFill="1" applyBorder="1" applyAlignment="1">
      <alignment horizontal="center" wrapText="1"/>
    </xf>
    <xf numFmtId="164" fontId="8" fillId="6" borderId="6" xfId="1" applyNumberFormat="1" applyFont="1" applyFill="1" applyBorder="1" applyAlignment="1" applyProtection="1">
      <alignment horizontal="center" wrapText="1"/>
      <protection locked="0"/>
    </xf>
    <xf numFmtId="0" fontId="4" fillId="6" borderId="7" xfId="0" applyFont="1" applyFill="1" applyBorder="1" applyAlignment="1">
      <alignment horizontal="center" wrapText="1"/>
    </xf>
    <xf numFmtId="3" fontId="16" fillId="0" borderId="0" xfId="0" applyNumberFormat="1" applyFont="1"/>
    <xf numFmtId="3" fontId="1" fillId="8" borderId="0" xfId="1" applyNumberFormat="1" applyFont="1" applyFill="1" applyBorder="1"/>
    <xf numFmtId="164" fontId="8" fillId="7" borderId="7" xfId="1" applyNumberFormat="1" applyFont="1" applyFill="1" applyBorder="1" applyAlignment="1" applyProtection="1">
      <alignment horizontal="center"/>
      <protection locked="0"/>
    </xf>
    <xf numFmtId="166" fontId="16" fillId="6" borderId="4" xfId="1" applyNumberFormat="1" applyFont="1" applyFill="1" applyBorder="1" applyProtection="1">
      <protection locked="0"/>
    </xf>
    <xf numFmtId="166" fontId="19" fillId="5" borderId="9" xfId="1" applyNumberFormat="1" applyFont="1" applyFill="1" applyBorder="1" applyProtection="1">
      <protection locked="0"/>
    </xf>
    <xf numFmtId="166" fontId="18" fillId="6" borderId="4" xfId="1" applyNumberFormat="1" applyFont="1" applyFill="1" applyBorder="1" applyProtection="1">
      <protection locked="0"/>
    </xf>
    <xf numFmtId="166" fontId="16" fillId="0" borderId="5" xfId="1" applyNumberFormat="1" applyFont="1" applyBorder="1"/>
    <xf numFmtId="0" fontId="0" fillId="0" borderId="4" xfId="0" applyBorder="1" applyAlignment="1">
      <alignment horizontal="left" indent="1"/>
    </xf>
    <xf numFmtId="9" fontId="12" fillId="0" borderId="0" xfId="0" applyNumberFormat="1" applyFont="1"/>
    <xf numFmtId="3" fontId="12" fillId="0" borderId="4" xfId="0" applyNumberFormat="1" applyFont="1" applyBorder="1"/>
    <xf numFmtId="166" fontId="10" fillId="0" borderId="0" xfId="1" applyNumberFormat="1" applyFont="1" applyFill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166" fontId="12" fillId="0" borderId="0" xfId="1" applyNumberFormat="1" applyFont="1" applyBorder="1"/>
    <xf numFmtId="166" fontId="16" fillId="0" borderId="0" xfId="1" applyNumberFormat="1" applyFont="1" applyFill="1" applyBorder="1" applyAlignment="1">
      <alignment horizontal="left" wrapText="1" indent="1"/>
    </xf>
    <xf numFmtId="166" fontId="17" fillId="5" borderId="9" xfId="1" applyNumberFormat="1" applyFont="1" applyFill="1" applyBorder="1"/>
    <xf numFmtId="166" fontId="17" fillId="6" borderId="9" xfId="1" applyNumberFormat="1" applyFont="1" applyFill="1" applyBorder="1"/>
    <xf numFmtId="166" fontId="17" fillId="5" borderId="9" xfId="1" applyNumberFormat="1" applyFont="1" applyFill="1" applyBorder="1" applyProtection="1">
      <protection locked="0"/>
    </xf>
    <xf numFmtId="166" fontId="12" fillId="6" borderId="4" xfId="1" applyNumberFormat="1" applyFont="1" applyFill="1" applyBorder="1"/>
    <xf numFmtId="0" fontId="0" fillId="0" borderId="5" xfId="0" applyBorder="1"/>
    <xf numFmtId="166" fontId="12" fillId="0" borderId="0" xfId="1" applyNumberFormat="1" applyFont="1" applyBorder="1" applyProtection="1">
      <protection locked="0"/>
    </xf>
    <xf numFmtId="166" fontId="10" fillId="0" borderId="0" xfId="1" applyNumberFormat="1" applyFont="1" applyBorder="1" applyProtection="1">
      <protection locked="0"/>
    </xf>
    <xf numFmtId="164" fontId="4" fillId="6" borderId="14" xfId="1" applyNumberFormat="1" applyFont="1" applyFill="1" applyBorder="1" applyAlignment="1">
      <alignment horizontal="center" wrapText="1"/>
    </xf>
    <xf numFmtId="164" fontId="4" fillId="6" borderId="12" xfId="1" applyNumberFormat="1" applyFont="1" applyFill="1" applyBorder="1" applyAlignment="1">
      <alignment horizontal="center" wrapText="1"/>
    </xf>
    <xf numFmtId="164" fontId="4" fillId="6" borderId="15" xfId="1" applyNumberFormat="1" applyFont="1" applyFill="1" applyBorder="1" applyAlignment="1">
      <alignment horizontal="center" wrapText="1"/>
    </xf>
  </cellXfs>
  <cellStyles count="78">
    <cellStyle name="Comma" xfId="1" builtinId="3" customBuilti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 customBuiltin="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AA126"/>
  <sheetViews>
    <sheetView tabSelected="1" topLeftCell="C101" zoomScale="91" zoomScaleNormal="91" workbookViewId="0">
      <selection activeCell="K108" sqref="K108:K116"/>
    </sheetView>
  </sheetViews>
  <sheetFormatPr defaultColWidth="11.44140625" defaultRowHeight="14.4" x14ac:dyDescent="0.3"/>
  <cols>
    <col min="1" max="1" width="5" customWidth="1"/>
    <col min="2" max="2" width="6.77734375" customWidth="1"/>
    <col min="3" max="3" width="27.6640625" customWidth="1"/>
    <col min="4" max="4" width="7.77734375" customWidth="1"/>
    <col min="5" max="5" width="10.33203125" customWidth="1"/>
    <col min="6" max="6" width="9.33203125" customWidth="1"/>
    <col min="7" max="7" width="7.77734375" customWidth="1"/>
    <col min="8" max="8" width="10" customWidth="1"/>
    <col min="9" max="9" width="7.88671875" customWidth="1"/>
    <col min="10" max="10" width="9.33203125" customWidth="1"/>
    <col min="11" max="11" width="11.33203125" customWidth="1"/>
    <col min="12" max="12" width="7.77734375" customWidth="1"/>
    <col min="13" max="13" width="9" customWidth="1"/>
    <col min="14" max="14" width="7.77734375" customWidth="1"/>
    <col min="15" max="15" width="10" customWidth="1"/>
    <col min="16" max="19" width="9.44140625" customWidth="1"/>
    <col min="20" max="20" width="48" style="117" customWidth="1"/>
    <col min="21" max="21" width="3.6640625" style="117" customWidth="1"/>
    <col min="22" max="22" width="21.5546875" style="117" customWidth="1"/>
  </cols>
  <sheetData>
    <row r="1" spans="2:27" x14ac:dyDescent="0.3">
      <c r="Z1" s="120" t="s">
        <v>84</v>
      </c>
      <c r="AA1" s="120"/>
    </row>
    <row r="2" spans="2:27" ht="44.4" customHeight="1" x14ac:dyDescent="0.35">
      <c r="B2" s="69" t="s">
        <v>70</v>
      </c>
      <c r="C2" s="70"/>
      <c r="D2" s="71"/>
      <c r="E2" s="71"/>
      <c r="F2" s="72"/>
      <c r="G2" s="71" t="s">
        <v>124</v>
      </c>
      <c r="H2" s="73"/>
      <c r="I2" s="73"/>
      <c r="J2" s="72"/>
      <c r="K2" s="72"/>
      <c r="L2" s="72"/>
      <c r="M2" s="72"/>
      <c r="N2" s="72"/>
      <c r="O2" s="74"/>
      <c r="P2" s="75"/>
      <c r="Q2" s="231" t="s">
        <v>117</v>
      </c>
      <c r="R2" s="41"/>
      <c r="S2" s="37"/>
      <c r="T2" s="114"/>
      <c r="U2" s="114"/>
      <c r="V2" s="114"/>
      <c r="Z2" s="121"/>
      <c r="AA2" s="122"/>
    </row>
    <row r="3" spans="2:27" ht="15.6" x14ac:dyDescent="0.3">
      <c r="B3" s="76"/>
      <c r="C3" s="77"/>
      <c r="D3" s="78"/>
      <c r="E3" s="79"/>
      <c r="F3" s="78"/>
      <c r="G3" s="79"/>
      <c r="H3" s="79"/>
      <c r="I3" s="79"/>
      <c r="J3" s="78"/>
      <c r="K3" s="78"/>
      <c r="L3" s="78"/>
      <c r="M3" s="78"/>
      <c r="N3" s="78"/>
      <c r="O3" s="80"/>
      <c r="P3" s="81" t="s">
        <v>125</v>
      </c>
      <c r="Q3" s="232"/>
      <c r="R3" s="43"/>
      <c r="S3" s="44" t="s">
        <v>62</v>
      </c>
      <c r="T3" s="192"/>
      <c r="U3" s="194"/>
      <c r="V3" s="115"/>
      <c r="Z3" s="123" t="s">
        <v>68</v>
      </c>
      <c r="AA3" s="124" t="s">
        <v>62</v>
      </c>
    </row>
    <row r="4" spans="2:27" ht="15.6" x14ac:dyDescent="0.3">
      <c r="B4" s="82" t="s">
        <v>80</v>
      </c>
      <c r="C4" s="83" t="s">
        <v>81</v>
      </c>
      <c r="D4" s="84" t="s">
        <v>0</v>
      </c>
      <c r="E4" s="84" t="s">
        <v>1</v>
      </c>
      <c r="F4" s="84" t="s">
        <v>2</v>
      </c>
      <c r="G4" s="84" t="s">
        <v>3</v>
      </c>
      <c r="H4" s="84" t="s">
        <v>4</v>
      </c>
      <c r="I4" s="84" t="s">
        <v>5</v>
      </c>
      <c r="J4" s="84" t="s">
        <v>6</v>
      </c>
      <c r="K4" s="84" t="s">
        <v>7</v>
      </c>
      <c r="L4" s="84" t="s">
        <v>8</v>
      </c>
      <c r="M4" s="84" t="s">
        <v>9</v>
      </c>
      <c r="N4" s="84" t="s">
        <v>10</v>
      </c>
      <c r="O4" s="85" t="s">
        <v>11</v>
      </c>
      <c r="P4" s="86" t="s">
        <v>67</v>
      </c>
      <c r="Q4" s="233"/>
      <c r="R4" s="212" t="s">
        <v>12</v>
      </c>
      <c r="S4" s="45" t="s">
        <v>12</v>
      </c>
      <c r="T4" s="193" t="s">
        <v>95</v>
      </c>
      <c r="U4" s="195"/>
      <c r="V4" s="116" t="s">
        <v>99</v>
      </c>
      <c r="Z4" s="125" t="s">
        <v>61</v>
      </c>
      <c r="AA4" s="126" t="s">
        <v>69</v>
      </c>
    </row>
    <row r="5" spans="2:27" x14ac:dyDescent="0.3">
      <c r="B5" s="46">
        <v>100</v>
      </c>
      <c r="C5" s="6" t="s">
        <v>14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54"/>
      <c r="Q5" s="54"/>
      <c r="R5" s="55"/>
      <c r="S5" s="56"/>
      <c r="T5" s="167"/>
      <c r="U5" s="176"/>
      <c r="V5" s="174"/>
      <c r="Z5" s="57"/>
      <c r="AA5" s="38"/>
    </row>
    <row r="6" spans="2:27" x14ac:dyDescent="0.3">
      <c r="B6" s="47">
        <v>1010</v>
      </c>
      <c r="C6" s="113" t="s">
        <v>63</v>
      </c>
      <c r="D6" s="58">
        <f>+'CUM TB ENTRY'!D6</f>
        <v>0</v>
      </c>
      <c r="E6" s="58">
        <f>+'CUM TB ENTRY'!E6-'CUM TB ENTRY'!D6</f>
        <v>0</v>
      </c>
      <c r="F6" s="190">
        <f>+'CUM TB ENTRY'!F6-'CUM TB ENTRY'!E6</f>
        <v>50</v>
      </c>
      <c r="G6" s="58">
        <f>+'CUM TB ENTRY'!G6-'CUM TB ENTRY'!F6</f>
        <v>0</v>
      </c>
      <c r="H6" s="204">
        <f>+'CUM TB ENTRY'!H6-'CUM TB ENTRY'!G6</f>
        <v>0</v>
      </c>
      <c r="I6" s="58">
        <f>+'CUM TB ENTRY'!I6-'CUM TB ENTRY'!H6</f>
        <v>0</v>
      </c>
      <c r="J6" s="58"/>
      <c r="K6" s="58"/>
      <c r="L6" s="58"/>
      <c r="M6" s="58"/>
      <c r="N6" s="58"/>
      <c r="O6" s="58"/>
      <c r="P6" s="213">
        <f t="shared" ref="P6:P21" si="0">SUM(D6:O6)</f>
        <v>50</v>
      </c>
      <c r="Q6" s="186"/>
      <c r="R6" s="65"/>
      <c r="S6" s="68"/>
      <c r="T6" s="223" t="s">
        <v>147</v>
      </c>
      <c r="U6" s="175"/>
      <c r="V6" s="175"/>
      <c r="Z6" s="61"/>
      <c r="AA6" s="39"/>
    </row>
    <row r="7" spans="2:27" x14ac:dyDescent="0.3">
      <c r="B7" s="47">
        <v>1015</v>
      </c>
      <c r="C7" s="113" t="s">
        <v>136</v>
      </c>
      <c r="D7" s="58">
        <f>+'CUM TB ENTRY'!D7</f>
        <v>1650</v>
      </c>
      <c r="E7" s="58">
        <f>+'CUM TB ENTRY'!E7-'CUM TB ENTRY'!D7</f>
        <v>6741.67</v>
      </c>
      <c r="F7" s="58">
        <f>+'CUM TB ENTRY'!F7-'CUM TB ENTRY'!E7</f>
        <v>7655</v>
      </c>
      <c r="G7" s="58">
        <f>+'CUM TB ENTRY'!G7-'CUM TB ENTRY'!F7</f>
        <v>0</v>
      </c>
      <c r="H7" s="58">
        <f>+'CUM TB ENTRY'!H7-'CUM TB ENTRY'!G7</f>
        <v>5360.92</v>
      </c>
      <c r="I7" s="58">
        <f>+'CUM TB ENTRY'!I7-'CUM TB ENTRY'!H7</f>
        <v>278.7400000000016</v>
      </c>
      <c r="J7" s="58"/>
      <c r="K7" s="58"/>
      <c r="L7" s="58"/>
      <c r="M7" s="58"/>
      <c r="N7" s="58"/>
      <c r="O7" s="58"/>
      <c r="P7" s="60">
        <f t="shared" si="0"/>
        <v>21686.33</v>
      </c>
      <c r="Q7" s="60"/>
      <c r="R7" s="65">
        <v>17500</v>
      </c>
      <c r="S7" s="68">
        <f>+P7/R7</f>
        <v>1.2392188571428573</v>
      </c>
      <c r="T7" s="220" t="s">
        <v>164</v>
      </c>
      <c r="U7" s="196"/>
      <c r="V7" s="175"/>
      <c r="Z7" s="61"/>
      <c r="AA7" s="39"/>
    </row>
    <row r="8" spans="2:27" x14ac:dyDescent="0.3">
      <c r="B8" s="48">
        <v>1020</v>
      </c>
      <c r="C8" s="113" t="s">
        <v>13</v>
      </c>
      <c r="D8" s="58">
        <f>+'CUM TB ENTRY'!D8</f>
        <v>0</v>
      </c>
      <c r="E8" s="58">
        <f>+'CUM TB ENTRY'!E8-'CUM TB ENTRY'!D8</f>
        <v>0</v>
      </c>
      <c r="F8" s="58">
        <f>+'CUM TB ENTRY'!F8-'CUM TB ENTRY'!E8</f>
        <v>0</v>
      </c>
      <c r="G8" s="58">
        <f>+'CUM TB ENTRY'!G8-'CUM TB ENTRY'!F8</f>
        <v>0</v>
      </c>
      <c r="H8" s="58">
        <f>+'CUM TB ENTRY'!H8-'CUM TB ENTRY'!G8</f>
        <v>0</v>
      </c>
      <c r="I8" s="58">
        <f>+'CUM TB ENTRY'!I8-'CUM TB ENTRY'!H8</f>
        <v>0</v>
      </c>
      <c r="J8" s="58"/>
      <c r="K8" s="58"/>
      <c r="L8" s="58"/>
      <c r="M8" s="58"/>
      <c r="N8" s="58"/>
      <c r="O8" s="58"/>
      <c r="P8" s="60">
        <f t="shared" si="0"/>
        <v>0</v>
      </c>
      <c r="Q8" s="60"/>
      <c r="R8" s="55">
        <v>243</v>
      </c>
      <c r="S8" s="42">
        <f>+P8/R8</f>
        <v>0</v>
      </c>
      <c r="T8" s="167"/>
      <c r="U8" s="176"/>
      <c r="V8" s="176"/>
      <c r="Z8" s="57">
        <v>245</v>
      </c>
      <c r="AA8" s="38">
        <f t="shared" ref="AA8:AA22" si="1">+P8/Z8</f>
        <v>0</v>
      </c>
    </row>
    <row r="9" spans="2:27" x14ac:dyDescent="0.3">
      <c r="B9" s="48">
        <v>1076</v>
      </c>
      <c r="C9" s="113" t="s">
        <v>15</v>
      </c>
      <c r="D9" s="58">
        <f>+'CUM TB ENTRY'!D9</f>
        <v>74659.5</v>
      </c>
      <c r="E9" s="58">
        <f>+'CUM TB ENTRY'!E9-'CUM TB ENTRY'!D9</f>
        <v>0</v>
      </c>
      <c r="F9" s="58">
        <f>+'CUM TB ENTRY'!F9-'CUM TB ENTRY'!E9</f>
        <v>0</v>
      </c>
      <c r="G9" s="58">
        <f>+'CUM TB ENTRY'!G9-'CUM TB ENTRY'!F9</f>
        <v>0</v>
      </c>
      <c r="H9" s="58">
        <f>+'CUM TB ENTRY'!H9-'CUM TB ENTRY'!G9</f>
        <v>0</v>
      </c>
      <c r="I9" s="58">
        <f>+'CUM TB ENTRY'!I9-'CUM TB ENTRY'!H9</f>
        <v>0</v>
      </c>
      <c r="J9" s="58"/>
      <c r="K9" s="58"/>
      <c r="L9" s="58"/>
      <c r="M9" s="58"/>
      <c r="N9" s="58"/>
      <c r="O9" s="58"/>
      <c r="P9" s="60">
        <f t="shared" si="0"/>
        <v>74659.5</v>
      </c>
      <c r="Q9" s="60"/>
      <c r="R9" s="55">
        <v>149319</v>
      </c>
      <c r="S9" s="42">
        <f t="shared" ref="S9:S22" si="2">+P9/R9</f>
        <v>0.5</v>
      </c>
      <c r="T9" s="167" t="s">
        <v>127</v>
      </c>
      <c r="U9" s="176"/>
      <c r="V9" s="176"/>
      <c r="Z9" s="57">
        <v>137370</v>
      </c>
      <c r="AA9" s="38">
        <f t="shared" si="1"/>
        <v>0.54349202882725489</v>
      </c>
    </row>
    <row r="10" spans="2:27" x14ac:dyDescent="0.3">
      <c r="B10" s="48">
        <v>1090</v>
      </c>
      <c r="C10" s="113" t="s">
        <v>16</v>
      </c>
      <c r="D10" s="58">
        <f>+'CUM TB ENTRY'!D10</f>
        <v>210.28</v>
      </c>
      <c r="E10" s="58">
        <f>+'CUM TB ENTRY'!E10-'CUM TB ENTRY'!D10</f>
        <v>263.20000000000005</v>
      </c>
      <c r="F10" s="58">
        <f>+'CUM TB ENTRY'!F10-'CUM TB ENTRY'!E10</f>
        <v>372.19999999999993</v>
      </c>
      <c r="G10" s="58">
        <f>+'CUM TB ENTRY'!G10-'CUM TB ENTRY'!F10</f>
        <v>405.04000000000008</v>
      </c>
      <c r="H10" s="58">
        <f>+'CUM TB ENTRY'!H10-'CUM TB ENTRY'!G10</f>
        <v>469.61999999999989</v>
      </c>
      <c r="I10" s="58">
        <f>+'CUM TB ENTRY'!I10-'CUM TB ENTRY'!H10</f>
        <v>707.58999999999992</v>
      </c>
      <c r="J10" s="58"/>
      <c r="K10" s="58"/>
      <c r="L10" s="58"/>
      <c r="M10" s="58"/>
      <c r="N10" s="58"/>
      <c r="O10" s="58"/>
      <c r="P10" s="60">
        <f t="shared" si="0"/>
        <v>2427.9299999999998</v>
      </c>
      <c r="Q10" s="60"/>
      <c r="R10" s="55">
        <v>120</v>
      </c>
      <c r="S10" s="42">
        <f t="shared" si="2"/>
        <v>20.232749999999999</v>
      </c>
      <c r="T10" s="167" t="s">
        <v>139</v>
      </c>
      <c r="U10" s="176"/>
      <c r="V10" s="176"/>
      <c r="Z10" s="57">
        <v>500</v>
      </c>
      <c r="AA10" s="38">
        <f t="shared" si="1"/>
        <v>4.8558599999999998</v>
      </c>
    </row>
    <row r="11" spans="2:27" x14ac:dyDescent="0.3">
      <c r="B11" s="48">
        <v>1100</v>
      </c>
      <c r="C11" s="113" t="s">
        <v>86</v>
      </c>
      <c r="D11" s="58">
        <f>+'CUM TB ENTRY'!D11</f>
        <v>0</v>
      </c>
      <c r="E11" s="58">
        <f>+'CUM TB ENTRY'!E11-'CUM TB ENTRY'!D11</f>
        <v>0</v>
      </c>
      <c r="F11" s="58">
        <f>+'CUM TB ENTRY'!F11-'CUM TB ENTRY'!E11</f>
        <v>0</v>
      </c>
      <c r="G11" s="58">
        <f>+'CUM TB ENTRY'!G11-'CUM TB ENTRY'!F11</f>
        <v>0</v>
      </c>
      <c r="H11" s="204">
        <f>+'CUM TB ENTRY'!H11-'CUM TB ENTRY'!G11</f>
        <v>0</v>
      </c>
      <c r="I11" s="58">
        <f>+'CUM TB ENTRY'!I11-'CUM TB ENTRY'!H11</f>
        <v>0</v>
      </c>
      <c r="J11" s="58"/>
      <c r="K11" s="58"/>
      <c r="L11" s="58"/>
      <c r="M11" s="58"/>
      <c r="N11" s="58"/>
      <c r="O11" s="58"/>
      <c r="P11" s="215">
        <f t="shared" si="0"/>
        <v>0</v>
      </c>
      <c r="Q11" s="186"/>
      <c r="R11" s="55"/>
      <c r="S11" s="42"/>
      <c r="T11" s="205"/>
      <c r="U11" s="176"/>
      <c r="V11" s="176"/>
      <c r="Z11" s="57"/>
      <c r="AA11" s="38"/>
    </row>
    <row r="12" spans="2:27" x14ac:dyDescent="0.3">
      <c r="B12" s="48">
        <v>1106</v>
      </c>
      <c r="C12" s="1" t="s">
        <v>60</v>
      </c>
      <c r="D12" s="58">
        <f>+'CUM TB ENTRY'!D12</f>
        <v>0</v>
      </c>
      <c r="E12" s="190">
        <f>+'CUM TB ENTRY'!E12-'CUM TB ENTRY'!D12</f>
        <v>2909.66</v>
      </c>
      <c r="F12" s="58">
        <f>+'CUM TB ENTRY'!F12-'CUM TB ENTRY'!E12</f>
        <v>0</v>
      </c>
      <c r="G12" s="58">
        <f>+'CUM TB ENTRY'!G12-'CUM TB ENTRY'!F12</f>
        <v>0</v>
      </c>
      <c r="H12" s="58">
        <f>+'CUM TB ENTRY'!H12-'CUM TB ENTRY'!G12</f>
        <v>0</v>
      </c>
      <c r="I12" s="58">
        <f>+'CUM TB ENTRY'!I12-'CUM TB ENTRY'!H12</f>
        <v>0</v>
      </c>
      <c r="J12" s="190"/>
      <c r="K12" s="58"/>
      <c r="L12" s="58"/>
      <c r="M12" s="58"/>
      <c r="N12" s="58"/>
      <c r="O12" s="58"/>
      <c r="P12" s="213">
        <f t="shared" si="0"/>
        <v>2909.66</v>
      </c>
      <c r="Q12" s="60"/>
      <c r="R12" s="55">
        <v>0</v>
      </c>
      <c r="S12" s="42"/>
      <c r="T12" s="183" t="s">
        <v>150</v>
      </c>
      <c r="U12" s="177"/>
      <c r="V12" s="177"/>
      <c r="Z12" s="57"/>
      <c r="AA12" s="38"/>
    </row>
    <row r="13" spans="2:27" x14ac:dyDescent="0.3">
      <c r="B13" s="48">
        <v>1107</v>
      </c>
      <c r="C13" s="1" t="s">
        <v>153</v>
      </c>
      <c r="D13" s="58">
        <f>+'CUM TB ENTRY'!D13</f>
        <v>0</v>
      </c>
      <c r="E13" s="190">
        <f>+'CUM TB ENTRY'!E13-'CUM TB ENTRY'!D13</f>
        <v>0</v>
      </c>
      <c r="F13" s="58">
        <f>+'CUM TB ENTRY'!F13-'CUM TB ENTRY'!E13</f>
        <v>0</v>
      </c>
      <c r="G13" s="58">
        <f>+'CUM TB ENTRY'!G13-'CUM TB ENTRY'!F13</f>
        <v>0</v>
      </c>
      <c r="H13" s="58">
        <f>+'CUM TB ENTRY'!H13-'CUM TB ENTRY'!G13</f>
        <v>3477.27</v>
      </c>
      <c r="I13" s="58">
        <f>+'CUM TB ENTRY'!I13-'CUM TB ENTRY'!H13</f>
        <v>0</v>
      </c>
      <c r="J13" s="190"/>
      <c r="K13" s="58"/>
      <c r="L13" s="58"/>
      <c r="M13" s="58"/>
      <c r="N13" s="58"/>
      <c r="O13" s="58"/>
      <c r="P13" s="213">
        <f t="shared" si="0"/>
        <v>3477.27</v>
      </c>
      <c r="Q13" s="60"/>
      <c r="R13" s="55"/>
      <c r="S13" s="42"/>
      <c r="T13" s="183" t="s">
        <v>154</v>
      </c>
      <c r="U13" s="177"/>
      <c r="V13" s="177"/>
      <c r="Z13" s="57"/>
      <c r="AA13" s="38"/>
    </row>
    <row r="14" spans="2:27" x14ac:dyDescent="0.3">
      <c r="B14" s="48">
        <v>1200</v>
      </c>
      <c r="C14" s="113" t="s">
        <v>17</v>
      </c>
      <c r="D14" s="58">
        <f>+'CUM TB ENTRY'!D14</f>
        <v>0</v>
      </c>
      <c r="E14" s="58">
        <f>+'CUM TB ENTRY'!E14-'CUM TB ENTRY'!D14</f>
        <v>0</v>
      </c>
      <c r="F14" s="58">
        <f>+'CUM TB ENTRY'!F14-'CUM TB ENTRY'!E14</f>
        <v>0</v>
      </c>
      <c r="G14" s="58">
        <f>+'CUM TB ENTRY'!G14-'CUM TB ENTRY'!F14</f>
        <v>743</v>
      </c>
      <c r="H14" s="58">
        <f>+'CUM TB ENTRY'!H14-'CUM TB ENTRY'!G14</f>
        <v>0</v>
      </c>
      <c r="I14" s="58">
        <f>+'CUM TB ENTRY'!I14-'CUM TB ENTRY'!H14</f>
        <v>0</v>
      </c>
      <c r="J14" s="58"/>
      <c r="K14" s="58"/>
      <c r="L14" s="58"/>
      <c r="M14" s="58"/>
      <c r="N14" s="58"/>
      <c r="O14" s="58"/>
      <c r="P14" s="60">
        <f t="shared" si="0"/>
        <v>743</v>
      </c>
      <c r="Q14" s="60"/>
      <c r="R14" s="55">
        <v>3826</v>
      </c>
      <c r="S14" s="42">
        <f t="shared" si="2"/>
        <v>0.19419759539989545</v>
      </c>
      <c r="T14" s="167" t="s">
        <v>151</v>
      </c>
      <c r="U14" s="176"/>
      <c r="V14" s="176"/>
      <c r="Z14" s="57">
        <v>3360</v>
      </c>
      <c r="AA14" s="38">
        <f t="shared" si="1"/>
        <v>0.22113095238095237</v>
      </c>
    </row>
    <row r="15" spans="2:27" x14ac:dyDescent="0.3">
      <c r="B15" s="48">
        <v>1201</v>
      </c>
      <c r="C15" s="113" t="s">
        <v>18</v>
      </c>
      <c r="D15" s="58">
        <f>+'CUM TB ENTRY'!D15</f>
        <v>0</v>
      </c>
      <c r="E15" s="58">
        <f>+'CUM TB ENTRY'!E15-'CUM TB ENTRY'!D15</f>
        <v>0</v>
      </c>
      <c r="F15" s="58">
        <f>+'CUM TB ENTRY'!F15-'CUM TB ENTRY'!E15</f>
        <v>580</v>
      </c>
      <c r="G15" s="58">
        <f>+'CUM TB ENTRY'!G15-'CUM TB ENTRY'!F15</f>
        <v>2319</v>
      </c>
      <c r="H15" s="58">
        <f>+'CUM TB ENTRY'!H15-'CUM TB ENTRY'!G15</f>
        <v>0</v>
      </c>
      <c r="I15" s="58">
        <f>+'CUM TB ENTRY'!I15-'CUM TB ENTRY'!H15</f>
        <v>0</v>
      </c>
      <c r="J15" s="58"/>
      <c r="K15" s="58"/>
      <c r="L15" s="58"/>
      <c r="M15" s="58"/>
      <c r="N15" s="58"/>
      <c r="O15" s="58"/>
      <c r="P15" s="60">
        <f t="shared" si="0"/>
        <v>2899</v>
      </c>
      <c r="Q15" s="60"/>
      <c r="R15" s="55">
        <v>1158</v>
      </c>
      <c r="S15" s="42">
        <f t="shared" si="2"/>
        <v>2.5034542314335062</v>
      </c>
      <c r="T15" s="167" t="s">
        <v>152</v>
      </c>
      <c r="U15" s="176"/>
      <c r="V15" s="176"/>
      <c r="Z15" s="57">
        <v>2760</v>
      </c>
      <c r="AA15" s="38">
        <f t="shared" si="1"/>
        <v>1.0503623188405797</v>
      </c>
    </row>
    <row r="16" spans="2:27" x14ac:dyDescent="0.3">
      <c r="B16" s="48">
        <v>1202</v>
      </c>
      <c r="C16" s="113" t="s">
        <v>19</v>
      </c>
      <c r="D16" s="58">
        <f>+'CUM TB ENTRY'!D16</f>
        <v>0</v>
      </c>
      <c r="E16" s="58">
        <f>+'CUM TB ENTRY'!E16-'CUM TB ENTRY'!D16</f>
        <v>0</v>
      </c>
      <c r="F16" s="58">
        <f>+'CUM TB ENTRY'!F16-'CUM TB ENTRY'!E16</f>
        <v>0</v>
      </c>
      <c r="G16" s="58">
        <f>+'CUM TB ENTRY'!G16-'CUM TB ENTRY'!F16</f>
        <v>0</v>
      </c>
      <c r="H16" s="58">
        <f>+'CUM TB ENTRY'!H16-'CUM TB ENTRY'!G16</f>
        <v>427</v>
      </c>
      <c r="I16" s="58">
        <f>+'CUM TB ENTRY'!I16-'CUM TB ENTRY'!H16</f>
        <v>0</v>
      </c>
      <c r="J16" s="58"/>
      <c r="K16" s="58"/>
      <c r="L16" s="58"/>
      <c r="M16" s="58"/>
      <c r="N16" s="58"/>
      <c r="O16" s="58"/>
      <c r="P16" s="60">
        <f t="shared" si="0"/>
        <v>427</v>
      </c>
      <c r="Q16" s="60"/>
      <c r="R16" s="55">
        <v>1236</v>
      </c>
      <c r="S16" s="42">
        <f t="shared" si="2"/>
        <v>0.3454692556634304</v>
      </c>
      <c r="T16" s="167" t="s">
        <v>155</v>
      </c>
      <c r="U16" s="176"/>
      <c r="V16" s="176"/>
      <c r="Z16" s="57">
        <v>1685</v>
      </c>
      <c r="AA16" s="38">
        <f t="shared" si="1"/>
        <v>0.25341246290801189</v>
      </c>
    </row>
    <row r="17" spans="2:27" x14ac:dyDescent="0.3">
      <c r="B17" s="48">
        <v>1300</v>
      </c>
      <c r="C17" s="113" t="s">
        <v>20</v>
      </c>
      <c r="D17" s="58">
        <f>+'CUM TB ENTRY'!D17</f>
        <v>97</v>
      </c>
      <c r="E17" s="58">
        <f>+'CUM TB ENTRY'!E17-'CUM TB ENTRY'!D17</f>
        <v>1089</v>
      </c>
      <c r="F17" s="58">
        <f>+'CUM TB ENTRY'!F17-'CUM TB ENTRY'!E17</f>
        <v>371.24</v>
      </c>
      <c r="G17" s="58">
        <f>+'CUM TB ENTRY'!G17-'CUM TB ENTRY'!F17</f>
        <v>12</v>
      </c>
      <c r="H17" s="58">
        <f>+'CUM TB ENTRY'!H17-'CUM TB ENTRY'!G17</f>
        <v>12.5</v>
      </c>
      <c r="I17" s="58">
        <f>+'CUM TB ENTRY'!I17-'CUM TB ENTRY'!H17</f>
        <v>72</v>
      </c>
      <c r="J17" s="58"/>
      <c r="K17" s="58"/>
      <c r="L17" s="58"/>
      <c r="M17" s="58"/>
      <c r="N17" s="58"/>
      <c r="O17" s="58"/>
      <c r="P17" s="60">
        <f t="shared" si="0"/>
        <v>1653.74</v>
      </c>
      <c r="Q17" s="60"/>
      <c r="R17" s="55">
        <v>1150</v>
      </c>
      <c r="S17" s="42">
        <f t="shared" si="2"/>
        <v>1.4380347826086957</v>
      </c>
      <c r="T17" s="167" t="s">
        <v>165</v>
      </c>
      <c r="U17" s="176"/>
      <c r="V17" s="178"/>
      <c r="Z17" s="57">
        <v>1000</v>
      </c>
      <c r="AA17" s="38">
        <f t="shared" si="1"/>
        <v>1.65374</v>
      </c>
    </row>
    <row r="18" spans="2:27" x14ac:dyDescent="0.3">
      <c r="B18" s="48">
        <v>1301</v>
      </c>
      <c r="C18" s="113" t="s">
        <v>21</v>
      </c>
      <c r="D18" s="58">
        <f>+'CUM TB ENTRY'!D18</f>
        <v>-11</v>
      </c>
      <c r="E18" s="58">
        <f>+'CUM TB ENTRY'!E18-'CUM TB ENTRY'!D18</f>
        <v>0</v>
      </c>
      <c r="F18" s="58">
        <f>+'CUM TB ENTRY'!F18-'CUM TB ENTRY'!E18</f>
        <v>0</v>
      </c>
      <c r="G18" s="58">
        <f>+'CUM TB ENTRY'!G18-'CUM TB ENTRY'!F18</f>
        <v>0</v>
      </c>
      <c r="H18" s="58">
        <f>+'CUM TB ENTRY'!H18-'CUM TB ENTRY'!G18</f>
        <v>0</v>
      </c>
      <c r="I18" s="58">
        <f>+'CUM TB ENTRY'!I18-'CUM TB ENTRY'!H18</f>
        <v>0</v>
      </c>
      <c r="J18" s="58"/>
      <c r="K18" s="58"/>
      <c r="L18" s="58"/>
      <c r="M18" s="58"/>
      <c r="N18" s="58"/>
      <c r="O18" s="58"/>
      <c r="P18" s="60">
        <f t="shared" si="0"/>
        <v>-11</v>
      </c>
      <c r="Q18" s="60"/>
      <c r="R18" s="55">
        <v>11</v>
      </c>
      <c r="S18" s="42">
        <f t="shared" si="2"/>
        <v>-1</v>
      </c>
      <c r="T18" s="117" t="s">
        <v>128</v>
      </c>
      <c r="U18" s="166"/>
      <c r="V18" s="176"/>
      <c r="Z18" s="57">
        <v>1290</v>
      </c>
      <c r="AA18" s="38">
        <f t="shared" si="1"/>
        <v>-8.5271317829457363E-3</v>
      </c>
    </row>
    <row r="19" spans="2:27" x14ac:dyDescent="0.3">
      <c r="B19" s="48">
        <v>1305</v>
      </c>
      <c r="C19" s="113" t="s">
        <v>22</v>
      </c>
      <c r="D19" s="58">
        <f>+'CUM TB ENTRY'!D19</f>
        <v>100</v>
      </c>
      <c r="E19" s="58">
        <f>+'CUM TB ENTRY'!E19-'CUM TB ENTRY'!D19</f>
        <v>489.90999999999997</v>
      </c>
      <c r="F19" s="58">
        <f>+'CUM TB ENTRY'!F19-'CUM TB ENTRY'!E19</f>
        <v>256.67000000000007</v>
      </c>
      <c r="G19" s="58">
        <f>+'CUM TB ENTRY'!G19-'CUM TB ENTRY'!F19</f>
        <v>20</v>
      </c>
      <c r="H19" s="58">
        <f>+'CUM TB ENTRY'!H19-'CUM TB ENTRY'!G19</f>
        <v>692.09</v>
      </c>
      <c r="I19" s="58">
        <f>+'CUM TB ENTRY'!I19-'CUM TB ENTRY'!H19</f>
        <v>264.12999999999988</v>
      </c>
      <c r="J19" s="58"/>
      <c r="K19" s="58"/>
      <c r="L19" s="58"/>
      <c r="M19" s="58"/>
      <c r="N19" s="58"/>
      <c r="O19" s="58"/>
      <c r="P19" s="60">
        <f t="shared" si="0"/>
        <v>1822.8</v>
      </c>
      <c r="Q19" s="60"/>
      <c r="R19" s="55">
        <v>1500</v>
      </c>
      <c r="S19" s="42">
        <f t="shared" si="2"/>
        <v>1.2152000000000001</v>
      </c>
      <c r="T19" s="117" t="s">
        <v>140</v>
      </c>
      <c r="U19" s="176"/>
      <c r="V19" s="176"/>
      <c r="Z19" s="57">
        <v>1400</v>
      </c>
      <c r="AA19" s="38">
        <f t="shared" si="1"/>
        <v>1.302</v>
      </c>
    </row>
    <row r="20" spans="2:27" x14ac:dyDescent="0.3">
      <c r="B20" s="48">
        <v>1306</v>
      </c>
      <c r="C20" s="113" t="s">
        <v>114</v>
      </c>
      <c r="D20" s="58">
        <f>+'CUM TB ENTRY'!D20</f>
        <v>0</v>
      </c>
      <c r="E20" s="58">
        <f>+'CUM TB ENTRY'!E20-'CUM TB ENTRY'!D20</f>
        <v>621</v>
      </c>
      <c r="F20" s="58">
        <f>+'CUM TB ENTRY'!F20-'CUM TB ENTRY'!E20</f>
        <v>0</v>
      </c>
      <c r="G20" s="58">
        <f>+'CUM TB ENTRY'!G20-'CUM TB ENTRY'!F20</f>
        <v>0</v>
      </c>
      <c r="H20" s="58">
        <f>+'CUM TB ENTRY'!H20-'CUM TB ENTRY'!G20</f>
        <v>0</v>
      </c>
      <c r="I20" s="58">
        <f>+'CUM TB ENTRY'!I20-'CUM TB ENTRY'!H20</f>
        <v>0</v>
      </c>
      <c r="J20" s="58"/>
      <c r="K20" s="58"/>
      <c r="L20" s="58"/>
      <c r="M20" s="58"/>
      <c r="N20" s="58"/>
      <c r="O20" s="58"/>
      <c r="P20" s="60">
        <f t="shared" si="0"/>
        <v>621</v>
      </c>
      <c r="Q20" s="60"/>
      <c r="R20" s="55">
        <v>772</v>
      </c>
      <c r="S20" s="42">
        <f t="shared" si="2"/>
        <v>0.80440414507772018</v>
      </c>
      <c r="T20" s="167" t="s">
        <v>138</v>
      </c>
      <c r="U20" s="176"/>
      <c r="V20" s="176"/>
      <c r="Z20" s="57"/>
      <c r="AA20" s="38"/>
    </row>
    <row r="21" spans="2:27" x14ac:dyDescent="0.3">
      <c r="B21" s="206">
        <v>1400</v>
      </c>
      <c r="C21" s="1" t="s">
        <v>85</v>
      </c>
      <c r="D21" s="160">
        <f>+'CUM TB ENTRY'!D21</f>
        <v>0</v>
      </c>
      <c r="E21" s="58">
        <f>+'CUM TB ENTRY'!E21-'CUM TB ENTRY'!D21</f>
        <v>0</v>
      </c>
      <c r="F21" s="58">
        <f>+'CUM TB ENTRY'!F21-'CUM TB ENTRY'!E21</f>
        <v>0</v>
      </c>
      <c r="G21" s="58">
        <f>+'CUM TB ENTRY'!G21-'CUM TB ENTRY'!F21</f>
        <v>0</v>
      </c>
      <c r="H21" s="58">
        <f>+'CUM TB ENTRY'!H21-'CUM TB ENTRY'!G21</f>
        <v>0</v>
      </c>
      <c r="I21" s="58">
        <f>+'CUM TB ENTRY'!I21-'CUM TB ENTRY'!H21</f>
        <v>0</v>
      </c>
      <c r="J21" s="58"/>
      <c r="K21" s="58"/>
      <c r="L21" s="58"/>
      <c r="M21" s="58"/>
      <c r="N21" s="58"/>
      <c r="O21" s="58"/>
      <c r="P21" s="60">
        <f t="shared" si="0"/>
        <v>0</v>
      </c>
      <c r="Q21" s="60"/>
      <c r="R21" s="55"/>
      <c r="S21" s="42"/>
      <c r="T21" s="167"/>
      <c r="U21" s="176"/>
      <c r="V21" s="176"/>
      <c r="Z21" s="57"/>
      <c r="AA21" s="38"/>
    </row>
    <row r="22" spans="2:27" x14ac:dyDescent="0.3">
      <c r="B22" s="88" t="s">
        <v>66</v>
      </c>
      <c r="C22" s="89" t="s">
        <v>14</v>
      </c>
      <c r="D22" s="90">
        <f t="shared" ref="D22:E22" si="3">SUM(D6:D21)</f>
        <v>76705.78</v>
      </c>
      <c r="E22" s="90">
        <f t="shared" si="3"/>
        <v>12114.439999999999</v>
      </c>
      <c r="F22" s="90">
        <f t="shared" ref="F22:G22" si="4">SUM(F6:F21)</f>
        <v>9285.11</v>
      </c>
      <c r="G22" s="90">
        <f t="shared" si="4"/>
        <v>3499.04</v>
      </c>
      <c r="H22" s="90">
        <f t="shared" ref="H22:I22" si="5">SUM(H6:H21)</f>
        <v>10439.4</v>
      </c>
      <c r="I22" s="90">
        <f t="shared" si="5"/>
        <v>1322.4600000000014</v>
      </c>
      <c r="J22" s="90"/>
      <c r="K22" s="90"/>
      <c r="L22" s="90"/>
      <c r="M22" s="90"/>
      <c r="N22" s="90"/>
      <c r="O22" s="91"/>
      <c r="P22" s="87">
        <f>SUM(P6:P21)</f>
        <v>113366.23000000001</v>
      </c>
      <c r="Q22" s="87">
        <f>SUM(Q6:Q21)</f>
        <v>0</v>
      </c>
      <c r="R22" s="87">
        <f>SUM(R6:R21)</f>
        <v>176835</v>
      </c>
      <c r="S22" s="92">
        <f t="shared" si="2"/>
        <v>0.64108479656176665</v>
      </c>
      <c r="T22" s="184"/>
      <c r="U22" s="197"/>
      <c r="V22" s="179">
        <f t="shared" ref="V22" si="6">SUM(V6:V19)</f>
        <v>0</v>
      </c>
      <c r="Z22" s="87">
        <f>SUM(Z6:Z19)</f>
        <v>149610</v>
      </c>
      <c r="AA22" s="92">
        <f t="shared" si="1"/>
        <v>0.75774500367622488</v>
      </c>
    </row>
    <row r="23" spans="2:27" x14ac:dyDescent="0.3">
      <c r="B23" s="47"/>
      <c r="C23" s="1"/>
      <c r="D23" s="63"/>
      <c r="E23" s="52"/>
      <c r="F23" s="52"/>
      <c r="G23" s="52"/>
      <c r="H23" s="52"/>
      <c r="I23" s="52"/>
      <c r="J23" s="52"/>
      <c r="K23" s="52"/>
      <c r="L23" s="63"/>
      <c r="M23" s="63"/>
      <c r="N23" s="52"/>
      <c r="O23" s="53"/>
      <c r="P23" s="60"/>
      <c r="Q23" s="60"/>
      <c r="R23" s="64"/>
      <c r="S23" s="42"/>
      <c r="T23" s="167"/>
      <c r="U23" s="176"/>
      <c r="V23" s="176"/>
      <c r="Z23" s="57"/>
      <c r="AA23" s="38"/>
    </row>
    <row r="24" spans="2:27" x14ac:dyDescent="0.3">
      <c r="B24" s="49">
        <v>101</v>
      </c>
      <c r="C24" s="8" t="s">
        <v>23</v>
      </c>
      <c r="D24" s="63"/>
      <c r="E24" s="52"/>
      <c r="F24" s="52"/>
      <c r="G24" s="52"/>
      <c r="H24" s="52"/>
      <c r="I24" s="52"/>
      <c r="J24" s="52"/>
      <c r="K24" s="52"/>
      <c r="L24" s="63"/>
      <c r="M24" s="63"/>
      <c r="N24" s="52"/>
      <c r="O24" s="53"/>
      <c r="P24" s="60"/>
      <c r="Q24" s="60"/>
      <c r="R24" s="64"/>
      <c r="S24" s="42"/>
      <c r="T24" s="167"/>
      <c r="U24" s="176"/>
      <c r="V24" s="176"/>
      <c r="Z24" s="57"/>
      <c r="AA24" s="38"/>
    </row>
    <row r="25" spans="2:27" x14ac:dyDescent="0.3">
      <c r="B25" s="48">
        <v>4000</v>
      </c>
      <c r="C25" s="113" t="s">
        <v>24</v>
      </c>
      <c r="D25" s="58">
        <f>+'CUM TB ENTRY'!D26</f>
        <v>5542.08</v>
      </c>
      <c r="E25" s="58">
        <f>+'CUM TB ENTRY'!E26-'CUM TB ENTRY'!D26</f>
        <v>5689.51</v>
      </c>
      <c r="F25" s="58">
        <f>+'CUM TB ENTRY'!F26-'CUM TB ENTRY'!E26</f>
        <v>5714.68</v>
      </c>
      <c r="G25" s="58">
        <f>+'CUM TB ENTRY'!G26-'CUM TB ENTRY'!F26</f>
        <v>5635.2200000000012</v>
      </c>
      <c r="H25" s="58">
        <f>+'CUM TB ENTRY'!H26-'CUM TB ENTRY'!G26</f>
        <v>5502.7699999999968</v>
      </c>
      <c r="I25" s="58">
        <f>+'CUM TB ENTRY'!I26-'CUM TB ENTRY'!H26</f>
        <v>5789.4900000000016</v>
      </c>
      <c r="J25" s="58"/>
      <c r="K25" s="59"/>
      <c r="L25" s="58"/>
      <c r="M25" s="58"/>
      <c r="N25" s="52"/>
      <c r="O25" s="53"/>
      <c r="P25" s="60">
        <f t="shared" ref="P25:P44" si="7">SUM(D25:O25)</f>
        <v>33873.75</v>
      </c>
      <c r="Q25" s="60"/>
      <c r="R25" s="55">
        <v>65000</v>
      </c>
      <c r="S25" s="42">
        <f t="shared" ref="S25:S50" si="8">+P25/R25</f>
        <v>0.52113461538461536</v>
      </c>
      <c r="T25" s="168" t="s">
        <v>166</v>
      </c>
      <c r="U25" s="177"/>
      <c r="V25" s="176"/>
      <c r="Z25" s="57">
        <v>40590</v>
      </c>
      <c r="AA25" s="38">
        <f t="shared" ref="AA25:AA35" si="9">+P25/Z25</f>
        <v>0.83453436807095349</v>
      </c>
    </row>
    <row r="26" spans="2:27" x14ac:dyDescent="0.3">
      <c r="B26" s="48">
        <v>4004</v>
      </c>
      <c r="C26" s="113" t="s">
        <v>122</v>
      </c>
      <c r="D26" s="58">
        <f>+'CUM TB ENTRY'!D27</f>
        <v>0</v>
      </c>
      <c r="E26" s="58">
        <f>+'CUM TB ENTRY'!E27-'CUM TB ENTRY'!D27</f>
        <v>15</v>
      </c>
      <c r="F26" s="58">
        <f>+'CUM TB ENTRY'!F27-'CUM TB ENTRY'!E27</f>
        <v>15</v>
      </c>
      <c r="G26" s="58">
        <f>+'CUM TB ENTRY'!G27-'CUM TB ENTRY'!F27</f>
        <v>15</v>
      </c>
      <c r="H26" s="58">
        <f>+'CUM TB ENTRY'!H27-'CUM TB ENTRY'!G27</f>
        <v>15</v>
      </c>
      <c r="I26" s="58">
        <f>+'CUM TB ENTRY'!I27-'CUM TB ENTRY'!H27</f>
        <v>15</v>
      </c>
      <c r="J26" s="58"/>
      <c r="K26" s="59"/>
      <c r="L26" s="58"/>
      <c r="M26" s="58"/>
      <c r="N26" s="52"/>
      <c r="O26" s="53"/>
      <c r="P26" s="60">
        <f t="shared" si="7"/>
        <v>75</v>
      </c>
      <c r="Q26" s="60"/>
      <c r="R26" s="55"/>
      <c r="S26" s="42"/>
      <c r="T26" s="168" t="s">
        <v>167</v>
      </c>
      <c r="U26" s="177"/>
      <c r="V26" s="176"/>
      <c r="Z26" s="57">
        <v>40590</v>
      </c>
      <c r="AA26" s="38">
        <f t="shared" ref="AA26" si="10">+P26/Z26</f>
        <v>1.8477457501847746E-3</v>
      </c>
    </row>
    <row r="27" spans="2:27" x14ac:dyDescent="0.3">
      <c r="B27" s="48">
        <v>4010</v>
      </c>
      <c r="C27" s="113" t="s">
        <v>25</v>
      </c>
      <c r="D27" s="58">
        <f>+'CUM TB ENTRY'!D28</f>
        <v>85</v>
      </c>
      <c r="E27" s="58">
        <f>+'CUM TB ENTRY'!E28-'CUM TB ENTRY'!D28</f>
        <v>0</v>
      </c>
      <c r="F27" s="58">
        <f>+'CUM TB ENTRY'!F28-'CUM TB ENTRY'!E28</f>
        <v>0</v>
      </c>
      <c r="G27" s="58">
        <f>+'CUM TB ENTRY'!G28-'CUM TB ENTRY'!F28</f>
        <v>0</v>
      </c>
      <c r="H27" s="58">
        <f>+'CUM TB ENTRY'!H28-'CUM TB ENTRY'!G28</f>
        <v>0</v>
      </c>
      <c r="I27" s="58">
        <f>+'CUM TB ENTRY'!I28-'CUM TB ENTRY'!H28</f>
        <v>0</v>
      </c>
      <c r="J27" s="58"/>
      <c r="K27" s="59"/>
      <c r="L27" s="58"/>
      <c r="M27" s="58"/>
      <c r="N27" s="52"/>
      <c r="O27" s="53"/>
      <c r="P27" s="60">
        <f t="shared" si="7"/>
        <v>85</v>
      </c>
      <c r="Q27" s="60"/>
      <c r="R27" s="55">
        <v>1000</v>
      </c>
      <c r="S27" s="42">
        <f t="shared" si="8"/>
        <v>8.5000000000000006E-2</v>
      </c>
      <c r="T27" s="167" t="s">
        <v>129</v>
      </c>
      <c r="U27" s="176"/>
      <c r="V27" s="176"/>
      <c r="Z27" s="57">
        <v>1000</v>
      </c>
      <c r="AA27" s="38">
        <f t="shared" si="9"/>
        <v>8.5000000000000006E-2</v>
      </c>
    </row>
    <row r="28" spans="2:27" x14ac:dyDescent="0.3">
      <c r="B28" s="48">
        <v>4020</v>
      </c>
      <c r="C28" s="113" t="s">
        <v>26</v>
      </c>
      <c r="D28" s="58">
        <f>+'CUM TB ENTRY'!D29</f>
        <v>0</v>
      </c>
      <c r="E28" s="58">
        <f>+'CUM TB ENTRY'!E29-'CUM TB ENTRY'!D29</f>
        <v>0</v>
      </c>
      <c r="F28" s="58">
        <f>+'CUM TB ENTRY'!F29-'CUM TB ENTRY'!E29</f>
        <v>50</v>
      </c>
      <c r="G28" s="58">
        <f>+'CUM TB ENTRY'!G29-'CUM TB ENTRY'!F29</f>
        <v>0</v>
      </c>
      <c r="H28" s="58">
        <f>+'CUM TB ENTRY'!H29-'CUM TB ENTRY'!G29</f>
        <v>0</v>
      </c>
      <c r="I28" s="58">
        <f>+'CUM TB ENTRY'!I29-'CUM TB ENTRY'!H29</f>
        <v>0</v>
      </c>
      <c r="J28" s="58"/>
      <c r="K28" s="59"/>
      <c r="L28" s="58"/>
      <c r="M28" s="58"/>
      <c r="N28" s="52"/>
      <c r="O28" s="53"/>
      <c r="P28" s="60">
        <f t="shared" si="7"/>
        <v>50</v>
      </c>
      <c r="Q28" s="60"/>
      <c r="R28" s="55">
        <v>500</v>
      </c>
      <c r="S28" s="42">
        <f t="shared" si="8"/>
        <v>0.1</v>
      </c>
      <c r="T28" s="167"/>
      <c r="U28" s="176"/>
      <c r="V28" s="176"/>
      <c r="Z28" s="57">
        <v>100</v>
      </c>
      <c r="AA28" s="38">
        <f t="shared" si="9"/>
        <v>0.5</v>
      </c>
    </row>
    <row r="29" spans="2:27" x14ac:dyDescent="0.3">
      <c r="B29" s="48">
        <v>4030</v>
      </c>
      <c r="C29" s="113" t="s">
        <v>92</v>
      </c>
      <c r="D29" s="58">
        <f>+'CUM TB ENTRY'!D30</f>
        <v>0</v>
      </c>
      <c r="E29" s="58">
        <f>+'CUM TB ENTRY'!E30-'CUM TB ENTRY'!D30</f>
        <v>0</v>
      </c>
      <c r="F29" s="58">
        <f>+'CUM TB ENTRY'!F30-'CUM TB ENTRY'!E30</f>
        <v>0</v>
      </c>
      <c r="G29" s="58">
        <f>+'CUM TB ENTRY'!G30-'CUM TB ENTRY'!F30</f>
        <v>0</v>
      </c>
      <c r="H29" s="190">
        <f>+'CUM TB ENTRY'!H30-'CUM TB ENTRY'!G30</f>
        <v>0</v>
      </c>
      <c r="I29" s="58">
        <f>+'CUM TB ENTRY'!I30-'CUM TB ENTRY'!H30</f>
        <v>0</v>
      </c>
      <c r="J29" s="58"/>
      <c r="K29" s="59"/>
      <c r="L29" s="58"/>
      <c r="M29" s="58"/>
      <c r="N29" s="52"/>
      <c r="O29" s="216"/>
      <c r="P29" s="60">
        <f t="shared" si="7"/>
        <v>0</v>
      </c>
      <c r="Q29" s="60"/>
      <c r="R29" s="55">
        <v>0</v>
      </c>
      <c r="S29" s="42"/>
      <c r="T29" s="170" t="s">
        <v>130</v>
      </c>
      <c r="U29" s="198"/>
      <c r="V29" s="176"/>
      <c r="Z29" s="57"/>
      <c r="AA29" s="38"/>
    </row>
    <row r="30" spans="2:27" x14ac:dyDescent="0.3">
      <c r="B30" s="48">
        <v>4050</v>
      </c>
      <c r="C30" s="113" t="s">
        <v>27</v>
      </c>
      <c r="D30" s="58">
        <f>+'CUM TB ENTRY'!D31</f>
        <v>0</v>
      </c>
      <c r="E30" s="58">
        <f>+'CUM TB ENTRY'!E31-'CUM TB ENTRY'!D31</f>
        <v>0</v>
      </c>
      <c r="F30" s="58">
        <f>+'CUM TB ENTRY'!F31-'CUM TB ENTRY'!E31</f>
        <v>0</v>
      </c>
      <c r="G30" s="58">
        <f>+'CUM TB ENTRY'!G31-'CUM TB ENTRY'!F31</f>
        <v>250</v>
      </c>
      <c r="H30" s="58">
        <f>+'CUM TB ENTRY'!H31-'CUM TB ENTRY'!G31</f>
        <v>0</v>
      </c>
      <c r="I30" s="58">
        <f>+'CUM TB ENTRY'!I31-'CUM TB ENTRY'!H31</f>
        <v>800</v>
      </c>
      <c r="J30" s="58"/>
      <c r="K30" s="59"/>
      <c r="L30" s="58"/>
      <c r="M30" s="58"/>
      <c r="N30" s="52"/>
      <c r="O30" s="53"/>
      <c r="P30" s="60">
        <f t="shared" si="7"/>
        <v>1050</v>
      </c>
      <c r="Q30" s="60"/>
      <c r="R30" s="55">
        <v>1250</v>
      </c>
      <c r="S30" s="42">
        <f t="shared" si="8"/>
        <v>0.84</v>
      </c>
      <c r="T30" s="167" t="s">
        <v>168</v>
      </c>
      <c r="U30" s="176"/>
      <c r="V30" s="176"/>
      <c r="Z30" s="57">
        <v>1110</v>
      </c>
      <c r="AA30" s="38">
        <f t="shared" si="9"/>
        <v>0.94594594594594594</v>
      </c>
    </row>
    <row r="31" spans="2:27" ht="31.8" customHeight="1" x14ac:dyDescent="0.3">
      <c r="B31" s="48">
        <v>4051</v>
      </c>
      <c r="C31" s="113" t="s">
        <v>28</v>
      </c>
      <c r="D31" s="58">
        <f>+'CUM TB ENTRY'!D32</f>
        <v>0</v>
      </c>
      <c r="E31" s="58">
        <f>+'CUM TB ENTRY'!E32-'CUM TB ENTRY'!D32</f>
        <v>217.82</v>
      </c>
      <c r="F31" s="58">
        <f>+'CUM TB ENTRY'!F32-'CUM TB ENTRY'!E32</f>
        <v>261.22000000000003</v>
      </c>
      <c r="G31" s="58">
        <f>+'CUM TB ENTRY'!G32-'CUM TB ENTRY'!F32</f>
        <v>295.74999999999994</v>
      </c>
      <c r="H31" s="58">
        <f>+'CUM TB ENTRY'!H32-'CUM TB ENTRY'!G32</f>
        <v>273.3900000000001</v>
      </c>
      <c r="I31" s="58">
        <f>+'CUM TB ENTRY'!I32-'CUM TB ENTRY'!H32</f>
        <v>0</v>
      </c>
      <c r="J31" s="58"/>
      <c r="K31" s="59"/>
      <c r="L31" s="58"/>
      <c r="M31" s="58"/>
      <c r="N31" s="52"/>
      <c r="O31" s="185"/>
      <c r="P31" s="60">
        <f t="shared" si="7"/>
        <v>1048.18</v>
      </c>
      <c r="Q31" s="60"/>
      <c r="R31" s="55">
        <v>5500</v>
      </c>
      <c r="S31" s="42">
        <f t="shared" si="8"/>
        <v>0.19057818181818184</v>
      </c>
      <c r="T31" s="171" t="s">
        <v>156</v>
      </c>
      <c r="U31" s="199"/>
      <c r="V31" s="176"/>
      <c r="Z31" s="57">
        <v>5000</v>
      </c>
      <c r="AA31" s="38">
        <f t="shared" si="9"/>
        <v>0.20963600000000002</v>
      </c>
    </row>
    <row r="32" spans="2:27" x14ac:dyDescent="0.3">
      <c r="B32" s="48">
        <v>4052</v>
      </c>
      <c r="C32" s="113" t="s">
        <v>29</v>
      </c>
      <c r="D32" s="58">
        <f>+'CUM TB ENTRY'!D33</f>
        <v>0</v>
      </c>
      <c r="E32" s="58">
        <f>+'CUM TB ENTRY'!E33-'CUM TB ENTRY'!D33</f>
        <v>882.42</v>
      </c>
      <c r="F32" s="58">
        <f>+'CUM TB ENTRY'!F33-'CUM TB ENTRY'!E33</f>
        <v>0</v>
      </c>
      <c r="G32" s="58">
        <f>+'CUM TB ENTRY'!G33-'CUM TB ENTRY'!F33</f>
        <v>0</v>
      </c>
      <c r="H32" s="58">
        <f>+'CUM TB ENTRY'!H33-'CUM TB ENTRY'!G33</f>
        <v>0</v>
      </c>
      <c r="I32" s="58">
        <f>+'CUM TB ENTRY'!I33-'CUM TB ENTRY'!H33</f>
        <v>0</v>
      </c>
      <c r="J32" s="58"/>
      <c r="K32" s="59"/>
      <c r="L32" s="58"/>
      <c r="M32" s="58"/>
      <c r="N32" s="52"/>
      <c r="O32" s="53"/>
      <c r="P32" s="60">
        <f t="shared" si="7"/>
        <v>882.42</v>
      </c>
      <c r="Q32" s="60"/>
      <c r="R32" s="55">
        <v>820</v>
      </c>
      <c r="S32" s="42">
        <f t="shared" si="8"/>
        <v>1.0761219512195122</v>
      </c>
      <c r="T32" s="171" t="s">
        <v>141</v>
      </c>
      <c r="U32" s="199"/>
      <c r="V32" s="176"/>
      <c r="Z32" s="57">
        <v>600</v>
      </c>
      <c r="AA32" s="38">
        <f t="shared" si="9"/>
        <v>1.4706999999999999</v>
      </c>
    </row>
    <row r="33" spans="2:27" x14ac:dyDescent="0.3">
      <c r="B33" s="48">
        <v>4053</v>
      </c>
      <c r="C33" s="113" t="s">
        <v>30</v>
      </c>
      <c r="D33" s="58">
        <f>+'CUM TB ENTRY'!D34</f>
        <v>95</v>
      </c>
      <c r="E33" s="58">
        <f>+'CUM TB ENTRY'!E34-'CUM TB ENTRY'!D34</f>
        <v>892.47</v>
      </c>
      <c r="F33" s="58">
        <f>+'CUM TB ENTRY'!F34-'CUM TB ENTRY'!E34</f>
        <v>270</v>
      </c>
      <c r="G33" s="58">
        <f>+'CUM TB ENTRY'!G34-'CUM TB ENTRY'!F34</f>
        <v>0</v>
      </c>
      <c r="H33" s="58">
        <f>+'CUM TB ENTRY'!H34-'CUM TB ENTRY'!G34</f>
        <v>0</v>
      </c>
      <c r="I33" s="58">
        <f>+'CUM TB ENTRY'!I34-'CUM TB ENTRY'!H34</f>
        <v>0</v>
      </c>
      <c r="J33" s="58"/>
      <c r="K33" s="59"/>
      <c r="L33" s="58"/>
      <c r="M33" s="58"/>
      <c r="N33" s="52"/>
      <c r="O33" s="53"/>
      <c r="P33" s="60">
        <f t="shared" si="7"/>
        <v>1257.47</v>
      </c>
      <c r="Q33" s="60"/>
      <c r="R33" s="55">
        <v>1300</v>
      </c>
      <c r="S33" s="42">
        <f t="shared" si="8"/>
        <v>0.96728461538461541</v>
      </c>
      <c r="T33" s="167" t="s">
        <v>148</v>
      </c>
      <c r="U33" s="176"/>
      <c r="V33" s="176"/>
      <c r="Z33" s="57">
        <v>1500</v>
      </c>
      <c r="AA33" s="38">
        <f t="shared" si="9"/>
        <v>0.83831333333333335</v>
      </c>
    </row>
    <row r="34" spans="2:27" x14ac:dyDescent="0.3">
      <c r="B34" s="48">
        <v>4054</v>
      </c>
      <c r="C34" s="113" t="s">
        <v>31</v>
      </c>
      <c r="D34" s="58">
        <f>+'CUM TB ENTRY'!D35</f>
        <v>-670</v>
      </c>
      <c r="E34" s="58">
        <f>+'CUM TB ENTRY'!E35-'CUM TB ENTRY'!D35</f>
        <v>692.5</v>
      </c>
      <c r="F34" s="58">
        <f>+'CUM TB ENTRY'!F35-'CUM TB ENTRY'!E35</f>
        <v>0</v>
      </c>
      <c r="G34" s="58">
        <f>+'CUM TB ENTRY'!G35-'CUM TB ENTRY'!F35</f>
        <v>0</v>
      </c>
      <c r="H34" s="58">
        <f>+'CUM TB ENTRY'!H35-'CUM TB ENTRY'!G35</f>
        <v>15</v>
      </c>
      <c r="I34" s="58">
        <f>+'CUM TB ENTRY'!I35-'CUM TB ENTRY'!H35</f>
        <v>0</v>
      </c>
      <c r="J34" s="58"/>
      <c r="K34" s="59"/>
      <c r="L34" s="58"/>
      <c r="M34" s="58"/>
      <c r="N34" s="52"/>
      <c r="O34" s="53"/>
      <c r="P34" s="60">
        <f t="shared" si="7"/>
        <v>37.5</v>
      </c>
      <c r="Q34" s="213"/>
      <c r="R34" s="55">
        <v>1140</v>
      </c>
      <c r="S34" s="42">
        <f t="shared" si="8"/>
        <v>3.2894736842105261E-2</v>
      </c>
      <c r="T34" s="167" t="s">
        <v>157</v>
      </c>
      <c r="U34" s="176"/>
      <c r="V34" s="176"/>
      <c r="Z34" s="57">
        <v>500</v>
      </c>
      <c r="AA34" s="38">
        <f t="shared" si="9"/>
        <v>7.4999999999999997E-2</v>
      </c>
    </row>
    <row r="35" spans="2:27" x14ac:dyDescent="0.3">
      <c r="B35" s="48">
        <v>4055</v>
      </c>
      <c r="C35" s="113" t="s">
        <v>32</v>
      </c>
      <c r="D35" s="58">
        <f>+'CUM TB ENTRY'!D36</f>
        <v>200.16</v>
      </c>
      <c r="E35" s="58">
        <f>+'CUM TB ENTRY'!E36-'CUM TB ENTRY'!D36</f>
        <v>834.36</v>
      </c>
      <c r="F35" s="58">
        <f>+'CUM TB ENTRY'!F36-'CUM TB ENTRY'!E36</f>
        <v>22.380000000000109</v>
      </c>
      <c r="G35" s="58">
        <f>+'CUM TB ENTRY'!G36-'CUM TB ENTRY'!F36</f>
        <v>234.79999999999995</v>
      </c>
      <c r="H35" s="58">
        <f>+'CUM TB ENTRY'!H36-'CUM TB ENTRY'!G36</f>
        <v>834.3599999999999</v>
      </c>
      <c r="I35" s="58">
        <f>+'CUM TB ENTRY'!I36-'CUM TB ENTRY'!H36</f>
        <v>21.860000000000127</v>
      </c>
      <c r="J35" s="58"/>
      <c r="K35" s="59"/>
      <c r="L35" s="58"/>
      <c r="M35" s="58"/>
      <c r="N35" s="52"/>
      <c r="O35" s="53"/>
      <c r="P35" s="60">
        <f t="shared" si="7"/>
        <v>2147.92</v>
      </c>
      <c r="Q35" s="60"/>
      <c r="R35" s="55">
        <v>4508</v>
      </c>
      <c r="S35" s="42">
        <f t="shared" si="8"/>
        <v>0.47646850044365574</v>
      </c>
      <c r="T35" s="167" t="s">
        <v>169</v>
      </c>
      <c r="U35" s="176"/>
      <c r="V35" s="176"/>
      <c r="Z35" s="57">
        <v>3000</v>
      </c>
      <c r="AA35" s="38">
        <f t="shared" si="9"/>
        <v>0.71597333333333335</v>
      </c>
    </row>
    <row r="36" spans="2:27" ht="28.8" x14ac:dyDescent="0.3">
      <c r="B36" s="48">
        <v>4057</v>
      </c>
      <c r="C36" s="113" t="s">
        <v>33</v>
      </c>
      <c r="D36" s="58">
        <f>+'CUM TB ENTRY'!D37</f>
        <v>3</v>
      </c>
      <c r="E36" s="58">
        <f>+'CUM TB ENTRY'!E37-'CUM TB ENTRY'!D37</f>
        <v>3</v>
      </c>
      <c r="F36" s="58">
        <f>+'CUM TB ENTRY'!F37-'CUM TB ENTRY'!E37</f>
        <v>48.75</v>
      </c>
      <c r="G36" s="58">
        <f>+'CUM TB ENTRY'!G37-'CUM TB ENTRY'!F37</f>
        <v>6</v>
      </c>
      <c r="H36" s="58">
        <f>+'CUM TB ENTRY'!H37-'CUM TB ENTRY'!G37</f>
        <v>0</v>
      </c>
      <c r="I36" s="58">
        <f>+'CUM TB ENTRY'!I37-'CUM TB ENTRY'!H37</f>
        <v>77.550000000000011</v>
      </c>
      <c r="J36" s="58"/>
      <c r="K36" s="59"/>
      <c r="L36" s="58"/>
      <c r="M36" s="58"/>
      <c r="N36" s="52"/>
      <c r="O36" s="53"/>
      <c r="P36" s="60">
        <f t="shared" si="7"/>
        <v>138.30000000000001</v>
      </c>
      <c r="Q36" s="60"/>
      <c r="R36" s="55">
        <v>221</v>
      </c>
      <c r="S36" s="42">
        <f t="shared" si="8"/>
        <v>0.62579185520361991</v>
      </c>
      <c r="T36" s="167" t="s">
        <v>170</v>
      </c>
      <c r="U36" s="176"/>
      <c r="V36" s="176"/>
      <c r="Z36" s="57">
        <v>0</v>
      </c>
      <c r="AA36" s="38"/>
    </row>
    <row r="37" spans="2:27" x14ac:dyDescent="0.3">
      <c r="B37" s="48">
        <v>4058</v>
      </c>
      <c r="C37" s="113" t="s">
        <v>88</v>
      </c>
      <c r="D37" s="58">
        <f>+'CUM TB ENTRY'!D38</f>
        <v>0</v>
      </c>
      <c r="E37" s="58">
        <f>+'CUM TB ENTRY'!E38-'CUM TB ENTRY'!D38</f>
        <v>0</v>
      </c>
      <c r="F37" s="58">
        <f>+'CUM TB ENTRY'!F38-'CUM TB ENTRY'!E38</f>
        <v>0</v>
      </c>
      <c r="G37" s="58">
        <f>+'CUM TB ENTRY'!G38-'CUM TB ENTRY'!F38</f>
        <v>0</v>
      </c>
      <c r="H37" s="58">
        <f>+'CUM TB ENTRY'!H38-'CUM TB ENTRY'!G38</f>
        <v>0</v>
      </c>
      <c r="I37" s="58">
        <f>+'CUM TB ENTRY'!I38-'CUM TB ENTRY'!H38</f>
        <v>0</v>
      </c>
      <c r="J37" s="58"/>
      <c r="K37" s="59"/>
      <c r="L37" s="58"/>
      <c r="M37" s="58"/>
      <c r="N37" s="52"/>
      <c r="O37" s="53"/>
      <c r="P37" s="60">
        <f t="shared" si="7"/>
        <v>0</v>
      </c>
      <c r="Q37" s="60"/>
      <c r="R37" s="55">
        <v>30</v>
      </c>
      <c r="S37" s="42">
        <f t="shared" si="8"/>
        <v>0</v>
      </c>
      <c r="T37" s="217"/>
      <c r="U37" s="166"/>
      <c r="V37" s="176"/>
      <c r="Z37" s="57"/>
      <c r="AA37" s="38"/>
    </row>
    <row r="38" spans="2:27" ht="15" customHeight="1" x14ac:dyDescent="0.3">
      <c r="B38" s="48">
        <v>4059</v>
      </c>
      <c r="C38" s="113" t="s">
        <v>136</v>
      </c>
      <c r="D38" s="58">
        <f>+'CUM TB ENTRY'!D39</f>
        <v>0</v>
      </c>
      <c r="E38" s="58">
        <f>+'CUM TB ENTRY'!E39-'CUM TB ENTRY'!D39</f>
        <v>14102.2</v>
      </c>
      <c r="F38" s="58">
        <f>+'CUM TB ENTRY'!F39-'CUM TB ENTRY'!E39</f>
        <v>5490.9599999999991</v>
      </c>
      <c r="G38" s="58">
        <f>+'CUM TB ENTRY'!G39-'CUM TB ENTRY'!F39</f>
        <v>5423.52</v>
      </c>
      <c r="H38" s="58">
        <f>+'CUM TB ENTRY'!H39-'CUM TB ENTRY'!G39</f>
        <v>2196</v>
      </c>
      <c r="I38" s="58">
        <f>+'CUM TB ENTRY'!I39-'CUM TB ENTRY'!H39</f>
        <v>1650.4000000000015</v>
      </c>
      <c r="J38" s="58"/>
      <c r="K38" s="59"/>
      <c r="L38" s="58"/>
      <c r="M38" s="58"/>
      <c r="N38" s="52"/>
      <c r="O38" s="53"/>
      <c r="P38" s="187">
        <f t="shared" si="7"/>
        <v>28863.08</v>
      </c>
      <c r="Q38" s="187"/>
      <c r="R38" s="55">
        <v>25400</v>
      </c>
      <c r="S38" s="42">
        <f t="shared" ref="S38" si="11">+P38/R38</f>
        <v>1.1363417322834646</v>
      </c>
      <c r="T38" s="168" t="s">
        <v>171</v>
      </c>
      <c r="U38" s="198"/>
      <c r="V38" s="176"/>
      <c r="Z38" s="57"/>
      <c r="AA38" s="38"/>
    </row>
    <row r="39" spans="2:27" x14ac:dyDescent="0.3">
      <c r="B39" s="48">
        <v>4060</v>
      </c>
      <c r="C39" s="113" t="s">
        <v>90</v>
      </c>
      <c r="D39" s="58">
        <f>+'CUM TB ENTRY'!D40</f>
        <v>0</v>
      </c>
      <c r="E39" s="58">
        <f>+'CUM TB ENTRY'!E40-'CUM TB ENTRY'!D40</f>
        <v>40.799999999999997</v>
      </c>
      <c r="F39" s="58">
        <f>+'CUM TB ENTRY'!F40-'CUM TB ENTRY'!E40</f>
        <v>21.650000000000006</v>
      </c>
      <c r="G39" s="58">
        <f>+'CUM TB ENTRY'!G40-'CUM TB ENTRY'!F40</f>
        <v>0</v>
      </c>
      <c r="H39" s="58">
        <f>+'CUM TB ENTRY'!H40-'CUM TB ENTRY'!G40</f>
        <v>59.929999999999993</v>
      </c>
      <c r="I39" s="58">
        <f>+'CUM TB ENTRY'!I40-'CUM TB ENTRY'!H40</f>
        <v>20.27000000000001</v>
      </c>
      <c r="J39" s="58"/>
      <c r="K39" s="59"/>
      <c r="L39" s="58"/>
      <c r="M39" s="58"/>
      <c r="N39" s="52"/>
      <c r="O39" s="53"/>
      <c r="P39" s="60">
        <f t="shared" si="7"/>
        <v>142.65</v>
      </c>
      <c r="Q39" s="60"/>
      <c r="R39" s="55">
        <v>1155</v>
      </c>
      <c r="S39" s="42">
        <f t="shared" si="8"/>
        <v>0.12350649350649351</v>
      </c>
      <c r="T39" s="167" t="s">
        <v>142</v>
      </c>
      <c r="U39" s="176"/>
      <c r="V39" s="176"/>
      <c r="Z39" s="57"/>
      <c r="AA39" s="38"/>
    </row>
    <row r="40" spans="2:27" x14ac:dyDescent="0.3">
      <c r="B40" s="48">
        <v>4061</v>
      </c>
      <c r="C40" s="113" t="s">
        <v>113</v>
      </c>
      <c r="D40" s="58">
        <f>+'CUM TB ENTRY'!D41</f>
        <v>0</v>
      </c>
      <c r="E40" s="58">
        <f>+'CUM TB ENTRY'!E41-'CUM TB ENTRY'!D41</f>
        <v>0</v>
      </c>
      <c r="F40" s="58">
        <f>+'CUM TB ENTRY'!F41-'CUM TB ENTRY'!E41</f>
        <v>0</v>
      </c>
      <c r="G40" s="58">
        <f>+'CUM TB ENTRY'!G41-'CUM TB ENTRY'!F41</f>
        <v>0</v>
      </c>
      <c r="H40" s="58">
        <f>+'CUM TB ENTRY'!H41-'CUM TB ENTRY'!G41</f>
        <v>0</v>
      </c>
      <c r="I40" s="58">
        <f>+'CUM TB ENTRY'!I41-'CUM TB ENTRY'!H41</f>
        <v>0</v>
      </c>
      <c r="J40" s="58"/>
      <c r="K40" s="59"/>
      <c r="L40" s="58"/>
      <c r="M40" s="58"/>
      <c r="N40" s="52"/>
      <c r="O40" s="53"/>
      <c r="P40" s="60">
        <f t="shared" si="7"/>
        <v>0</v>
      </c>
      <c r="Q40" s="60"/>
      <c r="R40" s="55">
        <v>0</v>
      </c>
      <c r="S40" s="42"/>
      <c r="T40" s="167"/>
      <c r="U40" s="176"/>
      <c r="V40" s="176"/>
      <c r="Z40" s="57"/>
      <c r="AA40" s="38"/>
    </row>
    <row r="41" spans="2:27" x14ac:dyDescent="0.3">
      <c r="B41" s="48">
        <v>4400</v>
      </c>
      <c r="C41" s="113" t="s">
        <v>34</v>
      </c>
      <c r="D41" s="58">
        <f>+'CUM TB ENTRY'!D42</f>
        <v>0</v>
      </c>
      <c r="E41" s="58">
        <f>+'CUM TB ENTRY'!E42-'CUM TB ENTRY'!D42</f>
        <v>0</v>
      </c>
      <c r="F41" s="58">
        <f>+'CUM TB ENTRY'!F42-'CUM TB ENTRY'!E42</f>
        <v>0</v>
      </c>
      <c r="G41" s="58">
        <f>+'CUM TB ENTRY'!G42-'CUM TB ENTRY'!F42</f>
        <v>0</v>
      </c>
      <c r="H41" s="58">
        <f>+'CUM TB ENTRY'!H42-'CUM TB ENTRY'!G42</f>
        <v>0</v>
      </c>
      <c r="I41" s="58">
        <f>+'CUM TB ENTRY'!I42-'CUM TB ENTRY'!H42</f>
        <v>0</v>
      </c>
      <c r="J41" s="58"/>
      <c r="K41" s="59"/>
      <c r="L41" s="58"/>
      <c r="M41" s="58"/>
      <c r="N41" s="52"/>
      <c r="O41" s="185"/>
      <c r="P41" s="60">
        <f t="shared" si="7"/>
        <v>0</v>
      </c>
      <c r="Q41" s="60"/>
      <c r="R41" s="55">
        <v>12380</v>
      </c>
      <c r="S41" s="42">
        <f t="shared" si="8"/>
        <v>0</v>
      </c>
      <c r="T41" s="167"/>
      <c r="U41" s="176"/>
      <c r="V41" s="176"/>
      <c r="Z41" s="57"/>
      <c r="AA41" s="38"/>
    </row>
    <row r="42" spans="2:27" ht="28.8" x14ac:dyDescent="0.3">
      <c r="B42" s="48">
        <v>4448</v>
      </c>
      <c r="C42" s="113" t="s">
        <v>107</v>
      </c>
      <c r="D42" s="58">
        <f>+'CUM TB ENTRY'!D43</f>
        <v>0</v>
      </c>
      <c r="E42" s="58">
        <f>+'CUM TB ENTRY'!E43-'CUM TB ENTRY'!D43</f>
        <v>0</v>
      </c>
      <c r="F42" s="58">
        <f>+'CUM TB ENTRY'!F43-'CUM TB ENTRY'!E43</f>
        <v>13</v>
      </c>
      <c r="G42" s="58">
        <f>+'CUM TB ENTRY'!G43-'CUM TB ENTRY'!F43</f>
        <v>0</v>
      </c>
      <c r="H42" s="58">
        <f>+'CUM TB ENTRY'!H43-'CUM TB ENTRY'!G43</f>
        <v>0</v>
      </c>
      <c r="I42" s="58">
        <f>+'CUM TB ENTRY'!I43-'CUM TB ENTRY'!H43</f>
        <v>0</v>
      </c>
      <c r="J42" s="58"/>
      <c r="K42" s="59"/>
      <c r="L42" s="58"/>
      <c r="M42" s="58"/>
      <c r="N42" s="52"/>
      <c r="O42" s="53"/>
      <c r="P42" s="60">
        <f t="shared" si="7"/>
        <v>13</v>
      </c>
      <c r="Q42" s="60"/>
      <c r="R42" s="55">
        <v>7500</v>
      </c>
      <c r="S42" s="42">
        <f t="shared" si="8"/>
        <v>1.7333333333333333E-3</v>
      </c>
      <c r="T42" s="167" t="s">
        <v>158</v>
      </c>
      <c r="U42" s="176"/>
      <c r="V42" s="176"/>
      <c r="Z42" s="57"/>
      <c r="AA42" s="38"/>
    </row>
    <row r="43" spans="2:27" x14ac:dyDescent="0.3">
      <c r="B43" s="48">
        <v>4449</v>
      </c>
      <c r="C43" s="113" t="s">
        <v>35</v>
      </c>
      <c r="D43" s="58">
        <f>+'CUM TB ENTRY'!D44</f>
        <v>0</v>
      </c>
      <c r="E43" s="58">
        <f>+'CUM TB ENTRY'!E44-'CUM TB ENTRY'!D44</f>
        <v>0</v>
      </c>
      <c r="F43" s="58">
        <f>+'CUM TB ENTRY'!F44-'CUM TB ENTRY'!E44</f>
        <v>0</v>
      </c>
      <c r="G43" s="58">
        <f>+'CUM TB ENTRY'!G44-'CUM TB ENTRY'!F44</f>
        <v>0</v>
      </c>
      <c r="H43" s="58">
        <f>+'CUM TB ENTRY'!H44-'CUM TB ENTRY'!G44</f>
        <v>0</v>
      </c>
      <c r="I43" s="58">
        <f>+'CUM TB ENTRY'!I44-'CUM TB ENTRY'!H44</f>
        <v>0</v>
      </c>
      <c r="J43" s="58"/>
      <c r="K43" s="59"/>
      <c r="L43" s="58"/>
      <c r="M43" s="58"/>
      <c r="N43" s="52"/>
      <c r="O43" s="53"/>
      <c r="P43" s="60">
        <f t="shared" si="7"/>
        <v>0</v>
      </c>
      <c r="Q43" s="60"/>
      <c r="R43" s="55">
        <v>0</v>
      </c>
      <c r="S43" s="42"/>
      <c r="T43" s="167"/>
      <c r="U43" s="176"/>
      <c r="V43" s="176"/>
      <c r="Z43" s="57"/>
      <c r="AA43" s="38"/>
    </row>
    <row r="44" spans="2:27" x14ac:dyDescent="0.3">
      <c r="B44" s="48">
        <v>4452</v>
      </c>
      <c r="C44" s="113" t="s">
        <v>36</v>
      </c>
      <c r="D44" s="58">
        <f>+'CUM TB ENTRY'!D45</f>
        <v>-500</v>
      </c>
      <c r="E44" s="58">
        <f>+'CUM TB ENTRY'!E45-'CUM TB ENTRY'!D45</f>
        <v>500</v>
      </c>
      <c r="F44" s="58">
        <f>+'CUM TB ENTRY'!F45-'CUM TB ENTRY'!E45</f>
        <v>0</v>
      </c>
      <c r="G44" s="58">
        <f>+'CUM TB ENTRY'!G45-'CUM TB ENTRY'!F45</f>
        <v>0</v>
      </c>
      <c r="H44" s="58">
        <f>+'CUM TB ENTRY'!H45-'CUM TB ENTRY'!G45</f>
        <v>0</v>
      </c>
      <c r="I44" s="58">
        <f>+'CUM TB ENTRY'!I45-'CUM TB ENTRY'!H45</f>
        <v>0</v>
      </c>
      <c r="J44" s="58"/>
      <c r="K44" s="59"/>
      <c r="L44" s="58"/>
      <c r="M44" s="58"/>
      <c r="N44" s="52"/>
      <c r="O44" s="53"/>
      <c r="P44" s="60">
        <f t="shared" si="7"/>
        <v>0</v>
      </c>
      <c r="Q44" s="60"/>
      <c r="R44" s="55">
        <v>300</v>
      </c>
      <c r="S44" s="42">
        <f t="shared" si="8"/>
        <v>0</v>
      </c>
      <c r="T44" s="167" t="s">
        <v>131</v>
      </c>
      <c r="U44" s="176"/>
      <c r="V44" s="176"/>
      <c r="Z44" s="57">
        <v>300</v>
      </c>
      <c r="AA44" s="38">
        <f>+P44/Z44</f>
        <v>0</v>
      </c>
    </row>
    <row r="45" spans="2:27" x14ac:dyDescent="0.3">
      <c r="B45" s="48">
        <v>4721</v>
      </c>
      <c r="C45" s="113" t="s">
        <v>112</v>
      </c>
      <c r="D45" s="58">
        <f>+'CUM TB ENTRY'!D46</f>
        <v>0</v>
      </c>
      <c r="E45" s="58">
        <f>+'CUM TB ENTRY'!E46-'CUM TB ENTRY'!D46</f>
        <v>0</v>
      </c>
      <c r="F45" s="58">
        <f>+'CUM TB ENTRY'!F46-'CUM TB ENTRY'!E46</f>
        <v>0</v>
      </c>
      <c r="G45" s="58">
        <f>+'CUM TB ENTRY'!G46-'CUM TB ENTRY'!F46</f>
        <v>876.95</v>
      </c>
      <c r="H45" s="190">
        <f>+'CUM TB ENTRY'!H46-'CUM TB ENTRY'!G46</f>
        <v>3740.9000000000005</v>
      </c>
      <c r="I45" s="190">
        <f>+'CUM TB ENTRY'!I46-'CUM TB ENTRY'!H46</f>
        <v>0</v>
      </c>
      <c r="J45" s="190"/>
      <c r="K45" s="59"/>
      <c r="L45" s="190"/>
      <c r="M45" s="190"/>
      <c r="N45" s="52"/>
      <c r="O45" s="216"/>
      <c r="P45" s="187"/>
      <c r="Q45" s="186">
        <f>SUM(E45:P45)</f>
        <v>4617.8500000000004</v>
      </c>
      <c r="R45" s="55"/>
      <c r="S45" s="42"/>
      <c r="T45" s="183" t="s">
        <v>161</v>
      </c>
      <c r="U45" s="176"/>
      <c r="V45" s="176"/>
      <c r="Z45" s="57"/>
      <c r="AA45" s="38"/>
    </row>
    <row r="46" spans="2:27" x14ac:dyDescent="0.3">
      <c r="B46" s="48">
        <v>4730</v>
      </c>
      <c r="C46" s="113" t="s">
        <v>103</v>
      </c>
      <c r="D46" s="58">
        <f>+'CUM TB ENTRY'!D47</f>
        <v>0</v>
      </c>
      <c r="E46" s="58">
        <f>+'CUM TB ENTRY'!E47-'CUM TB ENTRY'!D47</f>
        <v>0</v>
      </c>
      <c r="F46" s="58">
        <f>+'CUM TB ENTRY'!F47-'CUM TB ENTRY'!E47</f>
        <v>0</v>
      </c>
      <c r="G46" s="58">
        <f>+'CUM TB ENTRY'!G47-'CUM TB ENTRY'!F47</f>
        <v>0</v>
      </c>
      <c r="H46" s="58">
        <f>+'CUM TB ENTRY'!H47-'CUM TB ENTRY'!G47</f>
        <v>0</v>
      </c>
      <c r="I46" s="58">
        <f>+'CUM TB ENTRY'!I47-'CUM TB ENTRY'!H47</f>
        <v>0</v>
      </c>
      <c r="J46" s="58"/>
      <c r="K46" s="59"/>
      <c r="L46" s="58"/>
      <c r="M46" s="58"/>
      <c r="N46" s="52"/>
      <c r="O46" s="53"/>
      <c r="P46" s="60">
        <f>SUM(D46:O46)</f>
        <v>0</v>
      </c>
      <c r="Q46" s="60"/>
      <c r="R46" s="55">
        <v>0</v>
      </c>
      <c r="S46" s="42"/>
      <c r="T46" s="170" t="s">
        <v>132</v>
      </c>
      <c r="U46" s="176"/>
      <c r="V46" s="176"/>
      <c r="Z46" s="57"/>
      <c r="AA46" s="38"/>
    </row>
    <row r="47" spans="2:27" x14ac:dyDescent="0.3">
      <c r="B47" s="48">
        <v>4920</v>
      </c>
      <c r="C47" s="1" t="s">
        <v>102</v>
      </c>
      <c r="D47" s="58">
        <f>+'CUM TB ENTRY'!D48</f>
        <v>0</v>
      </c>
      <c r="E47" s="58">
        <f>+'CUM TB ENTRY'!E48-'CUM TB ENTRY'!D48</f>
        <v>0</v>
      </c>
      <c r="F47" s="58">
        <f>+'CUM TB ENTRY'!F48-'CUM TB ENTRY'!E48</f>
        <v>0</v>
      </c>
      <c r="G47" s="58">
        <f>+'CUM TB ENTRY'!G48-'CUM TB ENTRY'!F48</f>
        <v>0</v>
      </c>
      <c r="H47" s="58">
        <f>+'CUM TB ENTRY'!H48-'CUM TB ENTRY'!G48</f>
        <v>0</v>
      </c>
      <c r="I47" s="58">
        <f>+'CUM TB ENTRY'!I48-'CUM TB ENTRY'!H48</f>
        <v>0</v>
      </c>
      <c r="J47" s="52"/>
      <c r="K47" s="52"/>
      <c r="L47" s="52"/>
      <c r="M47" s="52"/>
      <c r="N47" s="52"/>
      <c r="O47" s="53"/>
      <c r="P47" s="187">
        <f>SUM(D47:O47)</f>
        <v>0</v>
      </c>
      <c r="Q47" s="187"/>
      <c r="R47" s="65">
        <v>0</v>
      </c>
      <c r="S47" s="42"/>
      <c r="T47" s="170" t="s">
        <v>133</v>
      </c>
      <c r="U47" s="198"/>
      <c r="V47" s="176"/>
      <c r="Z47" s="57"/>
      <c r="AA47" s="38"/>
    </row>
    <row r="48" spans="2:27" ht="28.8" x14ac:dyDescent="0.3">
      <c r="B48" s="48">
        <v>4930</v>
      </c>
      <c r="C48" s="1" t="s">
        <v>101</v>
      </c>
      <c r="D48" s="58">
        <f>+'CUM TB ENTRY'!D49</f>
        <v>0</v>
      </c>
      <c r="E48" s="190">
        <f>+'CUM TB ENTRY'!E49-'CUM TB ENTRY'!D49</f>
        <v>4750</v>
      </c>
      <c r="F48" s="58">
        <f>+'CUM TB ENTRY'!F49-'CUM TB ENTRY'!E49</f>
        <v>0</v>
      </c>
      <c r="G48" s="58">
        <f>+'CUM TB ENTRY'!G49-'CUM TB ENTRY'!F49</f>
        <v>0</v>
      </c>
      <c r="H48" s="190">
        <f>+'CUM TB ENTRY'!H49-'CUM TB ENTRY'!G49</f>
        <v>0</v>
      </c>
      <c r="I48" s="190">
        <f>+'CUM TB ENTRY'!I49-'CUM TB ENTRY'!H49</f>
        <v>930</v>
      </c>
      <c r="J48" s="52"/>
      <c r="K48" s="191"/>
      <c r="L48" s="52"/>
      <c r="M48" s="52"/>
      <c r="N48" s="52"/>
      <c r="O48" s="216"/>
      <c r="P48" s="213">
        <f>SUM(D48:O48)</f>
        <v>5680</v>
      </c>
      <c r="Q48" s="187"/>
      <c r="R48" s="65">
        <v>110000</v>
      </c>
      <c r="S48" s="42">
        <f t="shared" si="8"/>
        <v>5.1636363636363633E-2</v>
      </c>
      <c r="T48" s="170" t="s">
        <v>172</v>
      </c>
      <c r="U48" s="198"/>
      <c r="V48" s="176"/>
      <c r="Z48" s="57"/>
      <c r="AA48" s="38"/>
    </row>
    <row r="49" spans="2:27" x14ac:dyDescent="0.3">
      <c r="B49" s="48"/>
      <c r="C49" s="113"/>
      <c r="D49" s="58"/>
      <c r="E49" s="58"/>
      <c r="F49" s="58"/>
      <c r="G49" s="58"/>
      <c r="H49" s="58"/>
      <c r="I49" s="58"/>
      <c r="J49" s="58"/>
      <c r="K49" s="59"/>
      <c r="L49" s="58"/>
      <c r="M49" s="58"/>
      <c r="N49" s="52"/>
      <c r="O49" s="53"/>
      <c r="P49" s="60"/>
      <c r="Q49" s="60"/>
      <c r="R49" s="55"/>
      <c r="S49" s="42"/>
      <c r="T49" s="167"/>
      <c r="U49" s="176"/>
      <c r="V49" s="176"/>
      <c r="Z49" s="57"/>
      <c r="AA49" s="38"/>
    </row>
    <row r="50" spans="2:27" x14ac:dyDescent="0.3">
      <c r="B50" s="88" t="s">
        <v>66</v>
      </c>
      <c r="C50" s="89" t="s">
        <v>23</v>
      </c>
      <c r="D50" s="94">
        <f t="shared" ref="D50:R50" si="12">SUM(D25:D48)</f>
        <v>4755.24</v>
      </c>
      <c r="E50" s="94">
        <f t="shared" ref="E50" si="13">SUM(E25:E49)</f>
        <v>28620.080000000002</v>
      </c>
      <c r="F50" s="94">
        <f t="shared" ref="F50:G50" si="14">SUM(F25:F49)</f>
        <v>11907.64</v>
      </c>
      <c r="G50" s="94">
        <f t="shared" si="14"/>
        <v>12737.240000000002</v>
      </c>
      <c r="H50" s="94">
        <f t="shared" ref="H50:I50" si="15">SUM(H25:H49)</f>
        <v>12637.349999999999</v>
      </c>
      <c r="I50" s="94">
        <f t="shared" si="15"/>
        <v>9304.5700000000033</v>
      </c>
      <c r="J50" s="94"/>
      <c r="K50" s="94"/>
      <c r="L50" s="94"/>
      <c r="M50" s="94"/>
      <c r="N50" s="94"/>
      <c r="O50" s="95"/>
      <c r="P50" s="93">
        <f t="shared" si="12"/>
        <v>75344.26999999999</v>
      </c>
      <c r="Q50" s="224">
        <f t="shared" si="12"/>
        <v>4617.8500000000004</v>
      </c>
      <c r="R50" s="93">
        <f t="shared" si="12"/>
        <v>238004</v>
      </c>
      <c r="S50" s="96">
        <f t="shared" si="8"/>
        <v>0.31656724256735175</v>
      </c>
      <c r="T50" s="184"/>
      <c r="U50" s="197"/>
      <c r="V50" s="180">
        <f>SUM(V25:V46)</f>
        <v>0</v>
      </c>
      <c r="Z50" s="93">
        <f>SUM(Z25:Z46)</f>
        <v>94290</v>
      </c>
      <c r="AA50" s="92">
        <f>+P50/Z50</f>
        <v>0.79906957259518496</v>
      </c>
    </row>
    <row r="51" spans="2:27" x14ac:dyDescent="0.3">
      <c r="B51" s="47"/>
      <c r="D51" s="52"/>
      <c r="E51" s="52"/>
      <c r="F51" s="52"/>
      <c r="G51" s="52"/>
      <c r="H51" s="52"/>
      <c r="I51" s="52"/>
      <c r="J51" s="58"/>
      <c r="K51" s="59"/>
      <c r="L51" s="58"/>
      <c r="M51" s="58"/>
      <c r="N51" s="52"/>
      <c r="O51" s="53"/>
      <c r="P51" s="62"/>
      <c r="Q51" s="62"/>
      <c r="R51" s="55"/>
      <c r="S51" s="42"/>
      <c r="T51" s="167"/>
      <c r="U51" s="176"/>
      <c r="V51" s="176"/>
      <c r="Z51" s="57"/>
      <c r="AA51" s="38"/>
    </row>
    <row r="52" spans="2:27" x14ac:dyDescent="0.3">
      <c r="B52" s="46">
        <v>104</v>
      </c>
      <c r="C52" s="8" t="s">
        <v>37</v>
      </c>
      <c r="D52" s="52"/>
      <c r="E52" s="52"/>
      <c r="F52" s="52"/>
      <c r="G52" s="52"/>
      <c r="H52" s="52"/>
      <c r="I52" s="52"/>
      <c r="J52" s="58"/>
      <c r="K52" s="59"/>
      <c r="L52" s="58"/>
      <c r="M52" s="58"/>
      <c r="N52" s="52"/>
      <c r="O52" s="53"/>
      <c r="P52" s="62"/>
      <c r="Q52" s="62"/>
      <c r="R52" s="55"/>
      <c r="S52" s="42"/>
      <c r="T52" s="167"/>
      <c r="U52" s="176"/>
      <c r="V52" s="176"/>
      <c r="Z52" s="57"/>
      <c r="AA52" s="38"/>
    </row>
    <row r="53" spans="2:27" x14ac:dyDescent="0.3">
      <c r="B53" s="47">
        <v>4140</v>
      </c>
      <c r="C53" s="113" t="s">
        <v>37</v>
      </c>
      <c r="D53" s="58">
        <f>+'CUM TB ENTRY'!D54</f>
        <v>0</v>
      </c>
      <c r="E53" s="52">
        <f>+'CUM TB ENTRY'!E54-'CUM TB ENTRY'!D54</f>
        <v>0</v>
      </c>
      <c r="F53" s="52">
        <f>+'CUM TB ENTRY'!F54-'CUM TB ENTRY'!E54</f>
        <v>0</v>
      </c>
      <c r="G53" s="52">
        <f>+'CUM TB ENTRY'!G54-'CUM TB ENTRY'!F54</f>
        <v>0</v>
      </c>
      <c r="H53" s="52">
        <f>+'CUM TB ENTRY'!H54-'CUM TB ENTRY'!G54</f>
        <v>0</v>
      </c>
      <c r="I53" s="52">
        <f>+'CUM TB ENTRY'!I54-'CUM TB ENTRY'!H54</f>
        <v>0</v>
      </c>
      <c r="J53" s="58"/>
      <c r="K53" s="59"/>
      <c r="L53" s="58"/>
      <c r="M53" s="58"/>
      <c r="N53" s="52"/>
      <c r="O53" s="53"/>
      <c r="P53" s="186">
        <f>SUM(D53:O53)</f>
        <v>0</v>
      </c>
      <c r="Q53" s="186"/>
      <c r="R53" s="55">
        <v>0</v>
      </c>
      <c r="S53" s="42"/>
      <c r="T53" s="167"/>
      <c r="U53" s="176"/>
      <c r="V53" s="176"/>
      <c r="Z53" s="57">
        <v>2500</v>
      </c>
      <c r="AA53" s="38">
        <f>+P53/Z53</f>
        <v>0</v>
      </c>
    </row>
    <row r="54" spans="2:27" x14ac:dyDescent="0.3">
      <c r="B54" s="47">
        <v>4142</v>
      </c>
      <c r="C54" s="113" t="s">
        <v>38</v>
      </c>
      <c r="D54" s="58">
        <f>+'CUM TB ENTRY'!D55</f>
        <v>0</v>
      </c>
      <c r="E54" s="191">
        <f>+'CUM TB ENTRY'!E55-'CUM TB ENTRY'!D55</f>
        <v>0</v>
      </c>
      <c r="F54" s="52">
        <f>+'CUM TB ENTRY'!F55-'CUM TB ENTRY'!E55</f>
        <v>0</v>
      </c>
      <c r="G54" s="52">
        <f>+'CUM TB ENTRY'!G55-'CUM TB ENTRY'!F55</f>
        <v>0</v>
      </c>
      <c r="H54" s="52">
        <f>+'CUM TB ENTRY'!H55-'CUM TB ENTRY'!G55</f>
        <v>350</v>
      </c>
      <c r="I54" s="52">
        <f>+'CUM TB ENTRY'!I55-'CUM TB ENTRY'!H55</f>
        <v>0</v>
      </c>
      <c r="J54" s="58"/>
      <c r="K54" s="59"/>
      <c r="L54" s="58"/>
      <c r="M54" s="58"/>
      <c r="N54" s="52"/>
      <c r="O54" s="53"/>
      <c r="P54" s="187">
        <f t="shared" ref="P54" si="16">SUM(D54:O54)</f>
        <v>350</v>
      </c>
      <c r="Q54" s="213"/>
      <c r="R54" s="55">
        <v>1000</v>
      </c>
      <c r="S54" s="42">
        <f t="shared" ref="S54:S59" si="17">+P54/R54</f>
        <v>0.35</v>
      </c>
      <c r="T54" s="168" t="s">
        <v>159</v>
      </c>
      <c r="U54" s="200"/>
      <c r="V54" s="176"/>
      <c r="Z54" s="57">
        <v>1000</v>
      </c>
      <c r="AA54" s="38">
        <f>+P54/Z54</f>
        <v>0.35</v>
      </c>
    </row>
    <row r="55" spans="2:27" x14ac:dyDescent="0.3">
      <c r="B55" s="47">
        <v>4143</v>
      </c>
      <c r="C55" s="113" t="s">
        <v>39</v>
      </c>
      <c r="D55" s="58">
        <f>+'CUM TB ENTRY'!D56</f>
        <v>0.02</v>
      </c>
      <c r="E55" s="52">
        <f>+'CUM TB ENTRY'!E56-'CUM TB ENTRY'!D56</f>
        <v>300.24</v>
      </c>
      <c r="F55" s="52">
        <f>+'CUM TB ENTRY'!F56-'CUM TB ENTRY'!E56</f>
        <v>0.25999999999999091</v>
      </c>
      <c r="G55" s="52">
        <f>+'CUM TB ENTRY'!G56-'CUM TB ENTRY'!F56</f>
        <v>0.52000000000003865</v>
      </c>
      <c r="H55" s="52">
        <f>+'CUM TB ENTRY'!H56-'CUM TB ENTRY'!G56</f>
        <v>0</v>
      </c>
      <c r="I55" s="52">
        <f>+'CUM TB ENTRY'!I56-'CUM TB ENTRY'!H56</f>
        <v>0.37000000000000455</v>
      </c>
      <c r="J55" s="58"/>
      <c r="K55" s="59"/>
      <c r="L55" s="58"/>
      <c r="M55" s="58"/>
      <c r="N55" s="52"/>
      <c r="O55" s="53"/>
      <c r="P55" s="187">
        <f>SUM(D55:O55)</f>
        <v>301.41000000000003</v>
      </c>
      <c r="Q55" s="187"/>
      <c r="R55" s="55">
        <v>500</v>
      </c>
      <c r="S55" s="42">
        <f t="shared" si="17"/>
        <v>0.60282000000000002</v>
      </c>
      <c r="T55" s="167"/>
      <c r="U55" s="176"/>
      <c r="V55" s="176"/>
      <c r="Z55" s="57">
        <v>225</v>
      </c>
      <c r="AA55" s="38">
        <f>+P55/Z55</f>
        <v>1.3396000000000001</v>
      </c>
    </row>
    <row r="56" spans="2:27" x14ac:dyDescent="0.3">
      <c r="B56" s="47">
        <v>4144</v>
      </c>
      <c r="C56" s="113" t="s">
        <v>65</v>
      </c>
      <c r="D56" s="58">
        <f>+'CUM TB ENTRY'!D57</f>
        <v>-600.15</v>
      </c>
      <c r="E56" s="52">
        <f>+'CUM TB ENTRY'!E57-'CUM TB ENTRY'!D57</f>
        <v>600.15</v>
      </c>
      <c r="F56" s="52">
        <f>+'CUM TB ENTRY'!F57-'CUM TB ENTRY'!E57</f>
        <v>3.38</v>
      </c>
      <c r="G56" s="52">
        <f>+'CUM TB ENTRY'!G57-'CUM TB ENTRY'!F57</f>
        <v>0</v>
      </c>
      <c r="H56" s="52">
        <f>+'CUM TB ENTRY'!H57-'CUM TB ENTRY'!G57</f>
        <v>0</v>
      </c>
      <c r="I56" s="52">
        <f>+'CUM TB ENTRY'!I57-'CUM TB ENTRY'!H57</f>
        <v>0</v>
      </c>
      <c r="J56" s="58"/>
      <c r="K56" s="59"/>
      <c r="L56" s="58"/>
      <c r="M56" s="58"/>
      <c r="N56" s="52"/>
      <c r="O56" s="185"/>
      <c r="P56" s="60">
        <f>SUM(D56:O56)</f>
        <v>3.38</v>
      </c>
      <c r="Q56" s="60"/>
      <c r="R56" s="55">
        <v>1500</v>
      </c>
      <c r="S56" s="42">
        <f t="shared" si="17"/>
        <v>2.2533333333333333E-3</v>
      </c>
      <c r="T56" s="168" t="s">
        <v>149</v>
      </c>
      <c r="U56" s="177"/>
      <c r="V56" s="176"/>
      <c r="Z56" s="57"/>
      <c r="AA56" s="38"/>
    </row>
    <row r="57" spans="2:27" x14ac:dyDescent="0.3">
      <c r="B57" s="48">
        <v>4145</v>
      </c>
      <c r="C57" s="113" t="s">
        <v>40</v>
      </c>
      <c r="D57" s="58">
        <f>+'CUM TB ENTRY'!D58</f>
        <v>0</v>
      </c>
      <c r="E57" s="52">
        <f>+'CUM TB ENTRY'!E58-'CUM TB ENTRY'!D58</f>
        <v>0</v>
      </c>
      <c r="F57" s="52">
        <f>+'CUM TB ENTRY'!F58-'CUM TB ENTRY'!E58</f>
        <v>0</v>
      </c>
      <c r="G57" s="52">
        <f>+'CUM TB ENTRY'!G58-'CUM TB ENTRY'!F58</f>
        <v>0</v>
      </c>
      <c r="H57" s="52">
        <f>+'CUM TB ENTRY'!H58-'CUM TB ENTRY'!G58</f>
        <v>0</v>
      </c>
      <c r="I57" s="52">
        <f>+'CUM TB ENTRY'!I58-'CUM TB ENTRY'!H58</f>
        <v>0</v>
      </c>
      <c r="J57" s="58"/>
      <c r="K57" s="59"/>
      <c r="L57" s="58"/>
      <c r="M57" s="58"/>
      <c r="N57" s="52"/>
      <c r="O57" s="53"/>
      <c r="P57" s="60">
        <f>SUM(D57:O57)</f>
        <v>0</v>
      </c>
      <c r="Q57" s="60"/>
      <c r="R57" s="55">
        <v>0</v>
      </c>
      <c r="S57" s="42"/>
      <c r="T57" s="167"/>
      <c r="U57" s="176"/>
      <c r="V57" s="176"/>
      <c r="Z57" s="57"/>
      <c r="AA57" s="38"/>
    </row>
    <row r="58" spans="2:27" x14ac:dyDescent="0.3">
      <c r="B58" s="48">
        <v>4146</v>
      </c>
      <c r="C58" s="113" t="s">
        <v>41</v>
      </c>
      <c r="D58" s="58">
        <f>+'CUM TB ENTRY'!D59</f>
        <v>0</v>
      </c>
      <c r="E58" s="52">
        <f>+'CUM TB ENTRY'!E59-'CUM TB ENTRY'!D59</f>
        <v>50</v>
      </c>
      <c r="F58" s="52">
        <f>+'CUM TB ENTRY'!F59-'CUM TB ENTRY'!E59</f>
        <v>0</v>
      </c>
      <c r="G58" s="52">
        <f>+'CUM TB ENTRY'!G59-'CUM TB ENTRY'!F59</f>
        <v>0</v>
      </c>
      <c r="H58" s="52">
        <f>+'CUM TB ENTRY'!H59-'CUM TB ENTRY'!G59</f>
        <v>0</v>
      </c>
      <c r="I58" s="52">
        <f>+'CUM TB ENTRY'!I59-'CUM TB ENTRY'!H59</f>
        <v>0</v>
      </c>
      <c r="J58" s="58"/>
      <c r="K58" s="59"/>
      <c r="L58" s="58"/>
      <c r="M58" s="58"/>
      <c r="N58" s="52"/>
      <c r="O58" s="53"/>
      <c r="P58" s="60">
        <f>SUM(D58:O58)</f>
        <v>50</v>
      </c>
      <c r="Q58" s="60"/>
      <c r="R58" s="55">
        <v>500</v>
      </c>
      <c r="S58" s="42">
        <f t="shared" si="17"/>
        <v>0.1</v>
      </c>
      <c r="T58" s="168" t="s">
        <v>143</v>
      </c>
      <c r="U58" s="177"/>
      <c r="V58" s="176"/>
      <c r="Z58" s="57"/>
      <c r="AA58" s="38"/>
    </row>
    <row r="59" spans="2:27" x14ac:dyDescent="0.3">
      <c r="B59" s="97" t="s">
        <v>66</v>
      </c>
      <c r="C59" s="89" t="s">
        <v>37</v>
      </c>
      <c r="D59" s="90">
        <f t="shared" ref="D59:R59" si="18">SUM(D53:D58)</f>
        <v>-600.13</v>
      </c>
      <c r="E59" s="90">
        <f t="shared" si="18"/>
        <v>950.39</v>
      </c>
      <c r="F59" s="90">
        <f t="shared" ref="F59:G59" si="19">SUM(F53:F58)</f>
        <v>3.6399999999999908</v>
      </c>
      <c r="G59" s="90">
        <f t="shared" si="19"/>
        <v>0.52000000000003865</v>
      </c>
      <c r="H59" s="90">
        <f t="shared" ref="H59:I59" si="20">SUM(H53:H58)</f>
        <v>350</v>
      </c>
      <c r="I59" s="90">
        <f t="shared" si="20"/>
        <v>0.37000000000000455</v>
      </c>
      <c r="J59" s="90"/>
      <c r="K59" s="90"/>
      <c r="L59" s="90"/>
      <c r="M59" s="90"/>
      <c r="N59" s="90"/>
      <c r="O59" s="91"/>
      <c r="P59" s="87">
        <f t="shared" si="18"/>
        <v>704.79000000000008</v>
      </c>
      <c r="Q59" s="214">
        <f>SUM(Q53:Q58)</f>
        <v>0</v>
      </c>
      <c r="R59" s="87">
        <f t="shared" si="18"/>
        <v>3500</v>
      </c>
      <c r="S59" s="92">
        <f t="shared" si="17"/>
        <v>0.20136857142857145</v>
      </c>
      <c r="T59" s="169"/>
      <c r="U59" s="179"/>
      <c r="V59" s="179">
        <f>SUM(V53:V58)</f>
        <v>0</v>
      </c>
      <c r="Z59" s="87">
        <f>SUM(Z53:Z58)</f>
        <v>3725</v>
      </c>
      <c r="AA59" s="92">
        <f>+P59/Z59</f>
        <v>0.18920536912751679</v>
      </c>
    </row>
    <row r="60" spans="2:27" x14ac:dyDescent="0.3">
      <c r="B60" s="47"/>
      <c r="C60" s="1"/>
      <c r="D60" s="63"/>
      <c r="E60" s="52"/>
      <c r="F60" s="52"/>
      <c r="G60" s="52"/>
      <c r="H60" s="52"/>
      <c r="I60" s="52"/>
      <c r="J60" s="52"/>
      <c r="K60" s="52"/>
      <c r="L60" s="63"/>
      <c r="M60" s="63"/>
      <c r="N60" s="52"/>
      <c r="O60" s="53"/>
      <c r="P60" s="60"/>
      <c r="Q60" s="60"/>
      <c r="R60" s="55"/>
      <c r="S60" s="42"/>
      <c r="T60" s="167"/>
      <c r="U60" s="176"/>
      <c r="V60" s="176"/>
      <c r="Z60" s="57"/>
      <c r="AA60" s="38"/>
    </row>
    <row r="61" spans="2:27" x14ac:dyDescent="0.3">
      <c r="B61" s="46">
        <v>301</v>
      </c>
      <c r="C61" s="8" t="s">
        <v>42</v>
      </c>
      <c r="D61" s="63"/>
      <c r="E61" s="52"/>
      <c r="F61" s="52"/>
      <c r="G61" s="52"/>
      <c r="H61" s="52"/>
      <c r="I61" s="52"/>
      <c r="J61" s="52"/>
      <c r="K61" s="52"/>
      <c r="L61" s="63"/>
      <c r="M61" s="63"/>
      <c r="N61" s="52"/>
      <c r="O61" s="53"/>
      <c r="P61" s="60"/>
      <c r="Q61" s="60"/>
      <c r="R61" s="55"/>
      <c r="S61" s="42"/>
      <c r="T61" s="167"/>
      <c r="U61" s="176"/>
      <c r="V61" s="176"/>
      <c r="Z61" s="57"/>
      <c r="AA61" s="38"/>
    </row>
    <row r="62" spans="2:27" x14ac:dyDescent="0.3">
      <c r="B62" s="48">
        <v>4200</v>
      </c>
      <c r="C62" s="113" t="s">
        <v>43</v>
      </c>
      <c r="D62" s="58">
        <f>+'CUM TB ENTRY'!D64</f>
        <v>0</v>
      </c>
      <c r="E62" s="58">
        <f>+'CUM TB ENTRY'!E64-'CUM TB ENTRY'!D64</f>
        <v>0</v>
      </c>
      <c r="F62" s="58">
        <f>+'CUM TB ENTRY'!F64-'CUM TB ENTRY'!E64</f>
        <v>65</v>
      </c>
      <c r="G62" s="58">
        <f>+'CUM TB ENTRY'!G64-'CUM TB ENTRY'!F64</f>
        <v>0</v>
      </c>
      <c r="H62" s="58">
        <f>+'CUM TB ENTRY'!H64-'CUM TB ENTRY'!G64</f>
        <v>100</v>
      </c>
      <c r="I62" s="58">
        <f>+'CUM TB ENTRY'!I64-'CUM TB ENTRY'!H64</f>
        <v>65</v>
      </c>
      <c r="J62" s="59"/>
      <c r="K62" s="58"/>
      <c r="L62" s="63"/>
      <c r="M62" s="63"/>
      <c r="N62" s="52"/>
      <c r="O62" s="185"/>
      <c r="P62" s="60">
        <f>SUM(D62:O62)</f>
        <v>230</v>
      </c>
      <c r="Q62" s="60"/>
      <c r="R62" s="55">
        <v>2750</v>
      </c>
      <c r="S62" s="42">
        <f t="shared" ref="S62:S74" si="21">+P62/R62</f>
        <v>8.3636363636363634E-2</v>
      </c>
      <c r="T62" s="167" t="s">
        <v>173</v>
      </c>
      <c r="U62" s="176"/>
      <c r="V62" s="176"/>
      <c r="Z62" s="57">
        <v>4000</v>
      </c>
      <c r="AA62" s="40">
        <f>+P62/Z62</f>
        <v>5.7500000000000002E-2</v>
      </c>
    </row>
    <row r="63" spans="2:27" x14ac:dyDescent="0.3">
      <c r="B63" s="48">
        <v>4201</v>
      </c>
      <c r="C63" s="113" t="s">
        <v>44</v>
      </c>
      <c r="D63" s="58">
        <f>+'CUM TB ENTRY'!D65</f>
        <v>0</v>
      </c>
      <c r="E63" s="58">
        <f>+'CUM TB ENTRY'!E65-'CUM TB ENTRY'!D65</f>
        <v>0</v>
      </c>
      <c r="F63" s="58">
        <f>+'CUM TB ENTRY'!F65-'CUM TB ENTRY'!E65</f>
        <v>0</v>
      </c>
      <c r="G63" s="58">
        <f>+'CUM TB ENTRY'!G65-'CUM TB ENTRY'!F65</f>
        <v>0</v>
      </c>
      <c r="H63" s="58">
        <f>+'CUM TB ENTRY'!H65-'CUM TB ENTRY'!G65</f>
        <v>0</v>
      </c>
      <c r="I63" s="58">
        <f>+'CUM TB ENTRY'!I65-'CUM TB ENTRY'!H65</f>
        <v>0</v>
      </c>
      <c r="J63" s="59"/>
      <c r="K63" s="58"/>
      <c r="L63" s="63"/>
      <c r="M63" s="63"/>
      <c r="N63" s="52"/>
      <c r="O63" s="53"/>
      <c r="P63" s="60">
        <f>SUM(D63:O63)</f>
        <v>0</v>
      </c>
      <c r="Q63" s="60"/>
      <c r="R63" s="55">
        <v>1000</v>
      </c>
      <c r="S63" s="42">
        <f t="shared" si="21"/>
        <v>0</v>
      </c>
      <c r="T63" s="167"/>
      <c r="U63" s="176"/>
      <c r="V63" s="176"/>
      <c r="Z63" s="57">
        <v>650</v>
      </c>
      <c r="AA63" s="40">
        <f>+P63/Z63</f>
        <v>0</v>
      </c>
    </row>
    <row r="64" spans="2:27" x14ac:dyDescent="0.3">
      <c r="B64" s="48">
        <v>4202</v>
      </c>
      <c r="C64" s="113" t="s">
        <v>45</v>
      </c>
      <c r="D64" s="58">
        <f>+'CUM TB ENTRY'!D66</f>
        <v>0</v>
      </c>
      <c r="E64" s="58">
        <f>+'CUM TB ENTRY'!E66-'CUM TB ENTRY'!D66</f>
        <v>62.5</v>
      </c>
      <c r="F64" s="58">
        <f>+'CUM TB ENTRY'!F66-'CUM TB ENTRY'!E66</f>
        <v>62.5</v>
      </c>
      <c r="G64" s="58">
        <f>+'CUM TB ENTRY'!G66-'CUM TB ENTRY'!F66</f>
        <v>0</v>
      </c>
      <c r="H64" s="58">
        <f>+'CUM TB ENTRY'!H66-'CUM TB ENTRY'!G66</f>
        <v>0</v>
      </c>
      <c r="I64" s="58">
        <f>+'CUM TB ENTRY'!I66-'CUM TB ENTRY'!H66</f>
        <v>62.5</v>
      </c>
      <c r="J64" s="59"/>
      <c r="K64" s="58"/>
      <c r="L64" s="63"/>
      <c r="M64" s="63"/>
      <c r="N64" s="52"/>
      <c r="O64" s="53"/>
      <c r="P64" s="60">
        <f>SUM(D64:O64)</f>
        <v>187.5</v>
      </c>
      <c r="Q64" s="60"/>
      <c r="R64" s="55">
        <v>250</v>
      </c>
      <c r="S64" s="42">
        <f t="shared" si="21"/>
        <v>0.75</v>
      </c>
      <c r="T64" s="167" t="s">
        <v>144</v>
      </c>
      <c r="U64" s="176"/>
      <c r="V64" s="176"/>
      <c r="Z64" s="57">
        <v>250</v>
      </c>
      <c r="AA64" s="40">
        <f>+P64/Z64</f>
        <v>0.75</v>
      </c>
    </row>
    <row r="65" spans="2:27" ht="28.2" customHeight="1" x14ac:dyDescent="0.3">
      <c r="B65" s="48">
        <v>4210</v>
      </c>
      <c r="C65" s="113" t="s">
        <v>93</v>
      </c>
      <c r="D65" s="58">
        <f>+'CUM TB ENTRY'!D67</f>
        <v>0</v>
      </c>
      <c r="E65" s="190">
        <f>+'CUM TB ENTRY'!E67-'CUM TB ENTRY'!D67</f>
        <v>0</v>
      </c>
      <c r="F65" s="190">
        <f>+'CUM TB ENTRY'!F67-'CUM TB ENTRY'!E67</f>
        <v>0</v>
      </c>
      <c r="G65" s="58">
        <f>+'CUM TB ENTRY'!G67-'CUM TB ENTRY'!F67</f>
        <v>0</v>
      </c>
      <c r="H65" s="58">
        <f>+'CUM TB ENTRY'!H67-'CUM TB ENTRY'!G67</f>
        <v>0</v>
      </c>
      <c r="I65" s="58">
        <f>+'CUM TB ENTRY'!I67-'CUM TB ENTRY'!H67</f>
        <v>0</v>
      </c>
      <c r="J65" s="191"/>
      <c r="K65" s="58"/>
      <c r="L65" s="63"/>
      <c r="M65" s="63"/>
      <c r="N65" s="52"/>
      <c r="O65" s="216"/>
      <c r="P65" s="187">
        <f t="shared" ref="P65" si="22">SUM(D65:O65)</f>
        <v>0</v>
      </c>
      <c r="Q65" s="213">
        <f>SUM(E65:P65)</f>
        <v>0</v>
      </c>
      <c r="R65" s="55">
        <v>0</v>
      </c>
      <c r="S65" s="42"/>
      <c r="T65" s="170" t="s">
        <v>162</v>
      </c>
      <c r="U65" s="198"/>
      <c r="V65" s="176"/>
      <c r="Z65" s="57"/>
      <c r="AA65" s="40"/>
    </row>
    <row r="66" spans="2:27" x14ac:dyDescent="0.3">
      <c r="B66" s="48">
        <v>4300</v>
      </c>
      <c r="C66" s="113" t="s">
        <v>46</v>
      </c>
      <c r="D66" s="58">
        <f>+'CUM TB ENTRY'!D68</f>
        <v>0</v>
      </c>
      <c r="E66" s="58">
        <f>+'CUM TB ENTRY'!E68-'CUM TB ENTRY'!D68</f>
        <v>0</v>
      </c>
      <c r="F66" s="58">
        <f>+'CUM TB ENTRY'!F68-'CUM TB ENTRY'!E68</f>
        <v>304.88</v>
      </c>
      <c r="G66" s="58">
        <f>+'CUM TB ENTRY'!G68-'CUM TB ENTRY'!F68</f>
        <v>0</v>
      </c>
      <c r="H66" s="58">
        <f>+'CUM TB ENTRY'!H68-'CUM TB ENTRY'!G68</f>
        <v>609.76</v>
      </c>
      <c r="I66" s="58">
        <f>+'CUM TB ENTRY'!I68-'CUM TB ENTRY'!H68</f>
        <v>132.00000000000011</v>
      </c>
      <c r="J66" s="59"/>
      <c r="K66" s="58"/>
      <c r="L66" s="63"/>
      <c r="M66" s="63"/>
      <c r="N66" s="52"/>
      <c r="O66" s="185"/>
      <c r="P66" s="60">
        <f>SUM(D66:O66)</f>
        <v>1046.6400000000001</v>
      </c>
      <c r="Q66" s="60"/>
      <c r="R66" s="55">
        <v>4000</v>
      </c>
      <c r="S66" s="42">
        <f t="shared" si="21"/>
        <v>0.26166</v>
      </c>
      <c r="T66" s="168" t="s">
        <v>174</v>
      </c>
      <c r="U66" s="177"/>
      <c r="V66" s="178"/>
      <c r="Z66" s="57">
        <v>3775</v>
      </c>
      <c r="AA66" s="40">
        <f>+P66/Z66</f>
        <v>0.27725562913907287</v>
      </c>
    </row>
    <row r="67" spans="2:27" ht="28.8" customHeight="1" x14ac:dyDescent="0.3">
      <c r="B67" s="48">
        <v>4301</v>
      </c>
      <c r="C67" s="113" t="s">
        <v>47</v>
      </c>
      <c r="D67" s="58">
        <f>+'CUM TB ENTRY'!D69</f>
        <v>-256.82</v>
      </c>
      <c r="E67" s="58">
        <f>+'CUM TB ENTRY'!E69-'CUM TB ENTRY'!D69</f>
        <v>297.64</v>
      </c>
      <c r="F67" s="58">
        <f>+'CUM TB ENTRY'!F69-'CUM TB ENTRY'!E69</f>
        <v>1631.21</v>
      </c>
      <c r="G67" s="58">
        <f>+'CUM TB ENTRY'!G69-'CUM TB ENTRY'!F69</f>
        <v>1493.34</v>
      </c>
      <c r="H67" s="230">
        <f>+'CUM TB ENTRY'!H69-'CUM TB ENTRY'!G69</f>
        <v>123.51000000000022</v>
      </c>
      <c r="I67" s="58">
        <f>+'CUM TB ENTRY'!I69-'CUM TB ENTRY'!H69</f>
        <v>166.69999999999982</v>
      </c>
      <c r="J67" s="59"/>
      <c r="K67" s="58"/>
      <c r="L67" s="63"/>
      <c r="M67" s="63"/>
      <c r="N67" s="52"/>
      <c r="O67" s="53"/>
      <c r="P67" s="60">
        <v>2457</v>
      </c>
      <c r="Q67" s="186">
        <v>998</v>
      </c>
      <c r="R67" s="55">
        <v>12730</v>
      </c>
      <c r="S67" s="42">
        <f t="shared" si="21"/>
        <v>0.19300864100549883</v>
      </c>
      <c r="T67" s="168" t="s">
        <v>175</v>
      </c>
      <c r="U67" s="201"/>
      <c r="V67" s="177"/>
      <c r="Z67" s="57">
        <v>8000</v>
      </c>
      <c r="AA67" s="40">
        <f>+P67/Z67</f>
        <v>0.30712499999999998</v>
      </c>
    </row>
    <row r="68" spans="2:27" x14ac:dyDescent="0.3">
      <c r="B68" s="48">
        <v>4302</v>
      </c>
      <c r="C68" s="113" t="s">
        <v>48</v>
      </c>
      <c r="D68" s="58">
        <f>+'CUM TB ENTRY'!D70</f>
        <v>0</v>
      </c>
      <c r="E68" s="58">
        <f>+'CUM TB ENTRY'!E70-'CUM TB ENTRY'!D70</f>
        <v>0</v>
      </c>
      <c r="F68" s="58">
        <f>+'CUM TB ENTRY'!F70-'CUM TB ENTRY'!E70</f>
        <v>0</v>
      </c>
      <c r="G68" s="58">
        <f>+'CUM TB ENTRY'!G70-'CUM TB ENTRY'!F70</f>
        <v>0</v>
      </c>
      <c r="H68" s="58">
        <f>+'CUM TB ENTRY'!H70-'CUM TB ENTRY'!G70</f>
        <v>0</v>
      </c>
      <c r="I68" s="58">
        <f>+'CUM TB ENTRY'!I70-'CUM TB ENTRY'!H70</f>
        <v>0</v>
      </c>
      <c r="J68" s="59"/>
      <c r="K68" s="58"/>
      <c r="L68" s="63"/>
      <c r="M68" s="63"/>
      <c r="N68" s="52"/>
      <c r="O68" s="185"/>
      <c r="P68" s="60">
        <f>SUM(D68:O68)</f>
        <v>0</v>
      </c>
      <c r="Q68" s="60"/>
      <c r="R68" s="55">
        <v>400</v>
      </c>
      <c r="S68" s="42">
        <f t="shared" si="21"/>
        <v>0</v>
      </c>
      <c r="T68" s="168"/>
      <c r="U68" s="177"/>
      <c r="V68" s="177"/>
      <c r="Z68" s="57">
        <v>560</v>
      </c>
      <c r="AA68" s="40">
        <f>+P68/Z68</f>
        <v>0</v>
      </c>
    </row>
    <row r="69" spans="2:27" x14ac:dyDescent="0.3">
      <c r="B69" s="48">
        <v>4303</v>
      </c>
      <c r="C69" s="113" t="s">
        <v>49</v>
      </c>
      <c r="D69" s="58">
        <f>+'CUM TB ENTRY'!D71</f>
        <v>0</v>
      </c>
      <c r="E69" s="58">
        <f>+'CUM TB ENTRY'!E71-'CUM TB ENTRY'!D71</f>
        <v>157.5</v>
      </c>
      <c r="F69" s="190">
        <f>+'CUM TB ENTRY'!F71-'CUM TB ENTRY'!E71</f>
        <v>0</v>
      </c>
      <c r="G69" s="58">
        <f>+'CUM TB ENTRY'!G71-'CUM TB ENTRY'!F71</f>
        <v>0</v>
      </c>
      <c r="H69" s="230">
        <f>+'CUM TB ENTRY'!H71-'CUM TB ENTRY'!G71</f>
        <v>98</v>
      </c>
      <c r="I69" s="58">
        <f>+'CUM TB ENTRY'!I71-'CUM TB ENTRY'!H71</f>
        <v>0</v>
      </c>
      <c r="J69" s="59"/>
      <c r="K69" s="58"/>
      <c r="L69" s="63"/>
      <c r="M69" s="63"/>
      <c r="N69" s="52"/>
      <c r="O69" s="53"/>
      <c r="P69" s="60">
        <f t="shared" ref="P69" si="23">SUM(D69:O69)</f>
        <v>255.5</v>
      </c>
      <c r="Q69" s="213">
        <v>0</v>
      </c>
      <c r="R69" s="55">
        <v>7000</v>
      </c>
      <c r="S69" s="42">
        <f t="shared" si="21"/>
        <v>3.6499999999999998E-2</v>
      </c>
      <c r="T69" s="221" t="s">
        <v>145</v>
      </c>
      <c r="U69" s="202"/>
      <c r="V69" s="166"/>
      <c r="Z69" s="57"/>
      <c r="AA69" s="40"/>
    </row>
    <row r="70" spans="2:27" x14ac:dyDescent="0.3">
      <c r="B70" s="48">
        <v>4306</v>
      </c>
      <c r="C70" s="113" t="s">
        <v>50</v>
      </c>
      <c r="D70" s="58">
        <f>+'CUM TB ENTRY'!D72</f>
        <v>0</v>
      </c>
      <c r="E70" s="58">
        <f>+'CUM TB ENTRY'!E72-'CUM TB ENTRY'!D72</f>
        <v>0</v>
      </c>
      <c r="F70" s="58">
        <f>+'CUM TB ENTRY'!F72-'CUM TB ENTRY'!E72</f>
        <v>0</v>
      </c>
      <c r="G70" s="58">
        <f>+'CUM TB ENTRY'!G72-'CUM TB ENTRY'!F72</f>
        <v>0</v>
      </c>
      <c r="H70" s="58">
        <f>+'CUM TB ENTRY'!H72-'CUM TB ENTRY'!G72</f>
        <v>0</v>
      </c>
      <c r="I70" s="58">
        <f>+'CUM TB ENTRY'!I72-'CUM TB ENTRY'!H72</f>
        <v>0</v>
      </c>
      <c r="J70" s="59"/>
      <c r="K70" s="58"/>
      <c r="L70" s="63"/>
      <c r="M70" s="63"/>
      <c r="N70" s="52"/>
      <c r="O70" s="53"/>
      <c r="P70" s="60">
        <f>SUM(D70:O70)</f>
        <v>0</v>
      </c>
      <c r="Q70" s="60"/>
      <c r="R70" s="55"/>
      <c r="S70" s="42">
        <v>0</v>
      </c>
      <c r="T70" s="170" t="s">
        <v>134</v>
      </c>
      <c r="U70" s="198"/>
      <c r="V70" s="176"/>
      <c r="Z70" s="57">
        <v>2500</v>
      </c>
      <c r="AA70" s="40">
        <f>+P70/Z70</f>
        <v>0</v>
      </c>
    </row>
    <row r="71" spans="2:27" x14ac:dyDescent="0.3">
      <c r="B71" s="48">
        <v>4308</v>
      </c>
      <c r="C71" s="113" t="s">
        <v>51</v>
      </c>
      <c r="D71" s="58">
        <f>+'CUM TB ENTRY'!D73</f>
        <v>0</v>
      </c>
      <c r="E71" s="58">
        <f>+'CUM TB ENTRY'!E73-'CUM TB ENTRY'!D73</f>
        <v>0</v>
      </c>
      <c r="F71" s="58">
        <f>+'CUM TB ENTRY'!F73-'CUM TB ENTRY'!E73</f>
        <v>0</v>
      </c>
      <c r="G71" s="58">
        <f>+'CUM TB ENTRY'!G73-'CUM TB ENTRY'!F73</f>
        <v>0</v>
      </c>
      <c r="H71" s="58">
        <f>+'CUM TB ENTRY'!H73-'CUM TB ENTRY'!G73</f>
        <v>0</v>
      </c>
      <c r="I71" s="58">
        <f>+'CUM TB ENTRY'!I73-'CUM TB ENTRY'!H73</f>
        <v>0</v>
      </c>
      <c r="J71" s="59"/>
      <c r="K71" s="58"/>
      <c r="L71" s="63"/>
      <c r="M71" s="63"/>
      <c r="N71" s="52"/>
      <c r="O71" s="53"/>
      <c r="P71" s="60">
        <f>SUM(D71:O71)</f>
        <v>0</v>
      </c>
      <c r="Q71" s="60"/>
      <c r="R71" s="55">
        <v>0</v>
      </c>
      <c r="S71" s="42"/>
      <c r="T71" s="167"/>
      <c r="U71" s="176"/>
      <c r="V71" s="176"/>
      <c r="Z71" s="57">
        <v>6000</v>
      </c>
      <c r="AA71" s="40">
        <f>+P71/Z71</f>
        <v>0</v>
      </c>
    </row>
    <row r="72" spans="2:27" x14ac:dyDescent="0.3">
      <c r="B72" s="48">
        <v>4309</v>
      </c>
      <c r="C72" s="113" t="s">
        <v>110</v>
      </c>
      <c r="D72" s="58">
        <f>+'CUM TB ENTRY'!D74</f>
        <v>0</v>
      </c>
      <c r="E72" s="58">
        <f>+'CUM TB ENTRY'!E74-'CUM TB ENTRY'!D74</f>
        <v>34</v>
      </c>
      <c r="F72" s="58">
        <f>+'CUM TB ENTRY'!F74-'CUM TB ENTRY'!E74</f>
        <v>0</v>
      </c>
      <c r="G72" s="58">
        <f>+'CUM TB ENTRY'!G74-'CUM TB ENTRY'!F74</f>
        <v>0</v>
      </c>
      <c r="H72" s="58">
        <f>+'CUM TB ENTRY'!H74-'CUM TB ENTRY'!G74</f>
        <v>0</v>
      </c>
      <c r="I72" s="58">
        <f>+'CUM TB ENTRY'!I74-'CUM TB ENTRY'!H74</f>
        <v>0</v>
      </c>
      <c r="J72" s="59"/>
      <c r="K72" s="58"/>
      <c r="L72" s="63"/>
      <c r="M72" s="63"/>
      <c r="N72" s="52"/>
      <c r="O72" s="53"/>
      <c r="P72" s="60">
        <f>SUM(D72:O72)</f>
        <v>34</v>
      </c>
      <c r="Q72" s="60"/>
      <c r="R72" s="55">
        <v>500</v>
      </c>
      <c r="S72" s="42">
        <f t="shared" si="21"/>
        <v>6.8000000000000005E-2</v>
      </c>
      <c r="T72" s="167" t="s">
        <v>146</v>
      </c>
      <c r="U72" s="176"/>
      <c r="V72" s="176"/>
      <c r="Z72" s="57"/>
      <c r="AA72" s="40"/>
    </row>
    <row r="73" spans="2:27" x14ac:dyDescent="0.3">
      <c r="B73" s="48">
        <v>4320</v>
      </c>
      <c r="C73" s="113" t="s">
        <v>52</v>
      </c>
      <c r="D73" s="58">
        <f>+'CUM TB ENTRY'!D75</f>
        <v>0</v>
      </c>
      <c r="E73" s="58">
        <f>+'CUM TB ENTRY'!E75-'CUM TB ENTRY'!D75</f>
        <v>0</v>
      </c>
      <c r="F73" s="58">
        <f>+'CUM TB ENTRY'!F75-'CUM TB ENTRY'!E75</f>
        <v>0</v>
      </c>
      <c r="G73" s="58">
        <f>+'CUM TB ENTRY'!G75-'CUM TB ENTRY'!F75</f>
        <v>0</v>
      </c>
      <c r="H73" s="58">
        <f>+'CUM TB ENTRY'!H75-'CUM TB ENTRY'!G75</f>
        <v>2701</v>
      </c>
      <c r="I73" s="58">
        <f>+'CUM TB ENTRY'!I75-'CUM TB ENTRY'!H75</f>
        <v>0</v>
      </c>
      <c r="J73" s="59"/>
      <c r="K73" s="58"/>
      <c r="L73" s="52"/>
      <c r="M73" s="52"/>
      <c r="N73" s="52"/>
      <c r="O73" s="53"/>
      <c r="P73" s="60">
        <f>SUM(D73:O73)</f>
        <v>2701</v>
      </c>
      <c r="Q73" s="60"/>
      <c r="R73" s="55">
        <v>2701</v>
      </c>
      <c r="S73" s="42">
        <f t="shared" si="21"/>
        <v>1</v>
      </c>
      <c r="T73" s="167"/>
      <c r="U73" s="176"/>
      <c r="V73" s="176"/>
      <c r="Z73" s="57">
        <v>2000</v>
      </c>
      <c r="AA73" s="40">
        <f>+P73/Z73</f>
        <v>1.3505</v>
      </c>
    </row>
    <row r="74" spans="2:27" x14ac:dyDescent="0.3">
      <c r="B74" s="97" t="s">
        <v>66</v>
      </c>
      <c r="C74" s="89" t="s">
        <v>42</v>
      </c>
      <c r="D74" s="90">
        <f t="shared" ref="D74:R74" si="24">SUM(D62:D73)</f>
        <v>-256.82</v>
      </c>
      <c r="E74" s="90">
        <f t="shared" si="24"/>
        <v>551.64</v>
      </c>
      <c r="F74" s="90">
        <f t="shared" ref="F74:G74" si="25">SUM(F62:F73)</f>
        <v>2063.59</v>
      </c>
      <c r="G74" s="90">
        <f t="shared" si="25"/>
        <v>1493.34</v>
      </c>
      <c r="H74" s="90">
        <f t="shared" ref="H74:I74" si="26">SUM(H62:H73)</f>
        <v>3632.2700000000004</v>
      </c>
      <c r="I74" s="90">
        <f t="shared" si="26"/>
        <v>426.19999999999993</v>
      </c>
      <c r="J74" s="90"/>
      <c r="K74" s="90"/>
      <c r="L74" s="90"/>
      <c r="M74" s="90"/>
      <c r="N74" s="90"/>
      <c r="O74" s="91"/>
      <c r="P74" s="87">
        <f t="shared" si="24"/>
        <v>6911.64</v>
      </c>
      <c r="Q74" s="226">
        <f t="shared" si="24"/>
        <v>998</v>
      </c>
      <c r="R74" s="87">
        <f t="shared" si="24"/>
        <v>31331</v>
      </c>
      <c r="S74" s="92">
        <f t="shared" si="21"/>
        <v>0.22060068302958732</v>
      </c>
      <c r="T74" s="169">
        <f t="shared" ref="T74" si="27">SUM(T62:T73)</f>
        <v>0</v>
      </c>
      <c r="U74" s="179"/>
      <c r="V74" s="179">
        <f t="shared" ref="V74" si="28">SUM(V62:V73)</f>
        <v>0</v>
      </c>
      <c r="Z74" s="87">
        <f>SUM(Z62:Z73)</f>
        <v>27735</v>
      </c>
      <c r="AA74" s="96">
        <f>+P74/Z74</f>
        <v>0.24920281233098973</v>
      </c>
    </row>
    <row r="75" spans="2:27" x14ac:dyDescent="0.3">
      <c r="B75" s="47"/>
      <c r="C75" s="1"/>
      <c r="D75" s="63"/>
      <c r="E75" s="52"/>
      <c r="F75" s="52"/>
      <c r="G75" s="52"/>
      <c r="H75" s="52"/>
      <c r="I75" s="52"/>
      <c r="J75" s="52"/>
      <c r="K75" s="52"/>
      <c r="L75" s="63"/>
      <c r="M75" s="63"/>
      <c r="N75" s="52"/>
      <c r="O75" s="53"/>
      <c r="P75" s="60"/>
      <c r="Q75" s="60"/>
      <c r="R75" s="55"/>
      <c r="S75" s="42"/>
      <c r="T75" s="167"/>
      <c r="U75" s="176"/>
      <c r="V75" s="176"/>
      <c r="Z75" s="57"/>
      <c r="AA75" s="38"/>
    </row>
    <row r="76" spans="2:27" x14ac:dyDescent="0.3">
      <c r="B76" s="46">
        <v>302</v>
      </c>
      <c r="C76" s="8" t="s">
        <v>53</v>
      </c>
      <c r="D76" s="63"/>
      <c r="E76" s="52"/>
      <c r="F76" s="52"/>
      <c r="G76" s="52"/>
      <c r="H76" s="52"/>
      <c r="I76" s="52"/>
      <c r="J76" s="52"/>
      <c r="K76" s="52"/>
      <c r="L76" s="63"/>
      <c r="M76" s="63"/>
      <c r="N76" s="52"/>
      <c r="O76" s="53"/>
      <c r="P76" s="60"/>
      <c r="Q76" s="60"/>
      <c r="R76" s="55"/>
      <c r="S76" s="42"/>
      <c r="T76" s="167"/>
      <c r="U76" s="176"/>
      <c r="V76" s="176"/>
      <c r="Z76" s="57"/>
      <c r="AA76" s="38"/>
    </row>
    <row r="77" spans="2:27" x14ac:dyDescent="0.3">
      <c r="B77" s="47">
        <v>4350</v>
      </c>
      <c r="C77" s="113" t="s">
        <v>53</v>
      </c>
      <c r="D77" s="58">
        <f>+'CUM TB ENTRY'!D80</f>
        <v>0</v>
      </c>
      <c r="E77" s="58">
        <f>+'CUM TB ENTRY'!E80-'CUM TB ENTRY'!D80</f>
        <v>0</v>
      </c>
      <c r="F77" s="58">
        <f>+'CUM TB ENTRY'!F80-'CUM TB ENTRY'!E80</f>
        <v>0</v>
      </c>
      <c r="G77" s="58">
        <f>+'CUM TB ENTRY'!G80-'CUM TB ENTRY'!F80</f>
        <v>0</v>
      </c>
      <c r="H77" s="58">
        <f>+'CUM TB ENTRY'!H80-'CUM TB ENTRY'!G80</f>
        <v>0</v>
      </c>
      <c r="I77" s="58">
        <f>+'CUM TB ENTRY'!I80-'CUM TB ENTRY'!H80</f>
        <v>0</v>
      </c>
      <c r="J77" s="58"/>
      <c r="K77" s="59"/>
      <c r="L77" s="58"/>
      <c r="M77" s="58"/>
      <c r="N77" s="52"/>
      <c r="O77" s="53"/>
      <c r="P77" s="60">
        <f t="shared" ref="P77:P81" si="29">SUM(D77:O77)</f>
        <v>0</v>
      </c>
      <c r="Q77" s="60"/>
      <c r="R77" s="55">
        <v>3000</v>
      </c>
      <c r="S77" s="42"/>
      <c r="T77" s="188"/>
      <c r="U77" s="203"/>
      <c r="V77" s="166"/>
      <c r="Z77" s="57">
        <v>3000</v>
      </c>
      <c r="AA77" s="40">
        <f>+P77/Z77</f>
        <v>0</v>
      </c>
    </row>
    <row r="78" spans="2:27" x14ac:dyDescent="0.3">
      <c r="B78" s="48">
        <v>4351</v>
      </c>
      <c r="C78" s="113" t="s">
        <v>55</v>
      </c>
      <c r="D78" s="58">
        <f>+'CUM TB ENTRY'!D81</f>
        <v>0</v>
      </c>
      <c r="E78" s="58">
        <f>+'CUM TB ENTRY'!E81-'CUM TB ENTRY'!D81</f>
        <v>0</v>
      </c>
      <c r="F78" s="58">
        <f>+'CUM TB ENTRY'!F81-'CUM TB ENTRY'!E81</f>
        <v>0</v>
      </c>
      <c r="G78" s="58">
        <f>+'CUM TB ENTRY'!G81-'CUM TB ENTRY'!F81</f>
        <v>0</v>
      </c>
      <c r="H78" s="58">
        <f>+'CUM TB ENTRY'!H81-'CUM TB ENTRY'!G81</f>
        <v>0</v>
      </c>
      <c r="I78" s="58">
        <f>+'CUM TB ENTRY'!I81-'CUM TB ENTRY'!H81</f>
        <v>0</v>
      </c>
      <c r="J78" s="58"/>
      <c r="K78" s="59"/>
      <c r="L78" s="58"/>
      <c r="M78" s="58"/>
      <c r="N78" s="52"/>
      <c r="O78" s="53"/>
      <c r="P78" s="60">
        <f t="shared" si="29"/>
        <v>0</v>
      </c>
      <c r="Q78" s="60"/>
      <c r="R78" s="55">
        <v>2000</v>
      </c>
      <c r="S78" s="42"/>
      <c r="T78" s="167"/>
      <c r="U78" s="176"/>
      <c r="V78" s="176"/>
      <c r="Z78" s="57"/>
      <c r="AA78" s="40"/>
    </row>
    <row r="79" spans="2:27" ht="28.8" x14ac:dyDescent="0.3">
      <c r="B79" s="48">
        <v>4352</v>
      </c>
      <c r="C79" s="113" t="s">
        <v>56</v>
      </c>
      <c r="D79" s="58">
        <f>+'CUM TB ENTRY'!D82</f>
        <v>6</v>
      </c>
      <c r="E79" s="58">
        <f>+'CUM TB ENTRY'!E82-'CUM TB ENTRY'!D82</f>
        <v>6</v>
      </c>
      <c r="F79" s="58">
        <f>+'CUM TB ENTRY'!F82-'CUM TB ENTRY'!E82</f>
        <v>0</v>
      </c>
      <c r="G79" s="229">
        <f>+'CUM TB ENTRY'!G82-'CUM TB ENTRY'!F82</f>
        <v>3420</v>
      </c>
      <c r="H79" s="58">
        <f>+'CUM TB ENTRY'!H82-'CUM TB ENTRY'!G82</f>
        <v>1700</v>
      </c>
      <c r="I79" s="58">
        <f>+'CUM TB ENTRY'!I82-'CUM TB ENTRY'!H82</f>
        <v>3414.5</v>
      </c>
      <c r="J79" s="58"/>
      <c r="K79" s="59"/>
      <c r="L79" s="58"/>
      <c r="M79" s="58"/>
      <c r="N79" s="52"/>
      <c r="O79" s="53"/>
      <c r="P79" s="60">
        <v>4007</v>
      </c>
      <c r="Q79" s="186">
        <v>4540</v>
      </c>
      <c r="R79" s="55">
        <v>6000</v>
      </c>
      <c r="S79" s="42">
        <f t="shared" ref="S79:S80" si="30">+P79/R79</f>
        <v>0.66783333333333328</v>
      </c>
      <c r="T79" s="170" t="s">
        <v>176</v>
      </c>
      <c r="U79" s="176"/>
      <c r="V79" s="176"/>
      <c r="Z79" s="57"/>
      <c r="AA79" s="40"/>
    </row>
    <row r="80" spans="2:27" x14ac:dyDescent="0.3">
      <c r="B80" s="48">
        <v>4353</v>
      </c>
      <c r="C80" s="113" t="s">
        <v>57</v>
      </c>
      <c r="D80" s="58">
        <f>+'CUM TB ENTRY'!D83</f>
        <v>0</v>
      </c>
      <c r="E80" s="58">
        <f>+'CUM TB ENTRY'!E83-'CUM TB ENTRY'!D83</f>
        <v>254.5</v>
      </c>
      <c r="F80" s="58">
        <f>+'CUM TB ENTRY'!F83-'CUM TB ENTRY'!E83</f>
        <v>0</v>
      </c>
      <c r="G80" s="58">
        <f>+'CUM TB ENTRY'!G83-'CUM TB ENTRY'!F83</f>
        <v>0</v>
      </c>
      <c r="H80" s="58">
        <f>+'CUM TB ENTRY'!H83-'CUM TB ENTRY'!G83</f>
        <v>0</v>
      </c>
      <c r="I80" s="58">
        <f>+'CUM TB ENTRY'!I83-'CUM TB ENTRY'!H83</f>
        <v>8.7200000000000273</v>
      </c>
      <c r="J80" s="58"/>
      <c r="K80" s="59"/>
      <c r="L80" s="58"/>
      <c r="M80" s="58"/>
      <c r="N80" s="52"/>
      <c r="O80" s="53"/>
      <c r="P80" s="60">
        <f t="shared" si="29"/>
        <v>263.22000000000003</v>
      </c>
      <c r="Q80" s="60"/>
      <c r="R80" s="55">
        <v>2000</v>
      </c>
      <c r="S80" s="42">
        <f t="shared" si="30"/>
        <v>0.13161</v>
      </c>
      <c r="T80" s="167" t="s">
        <v>177</v>
      </c>
      <c r="U80" s="176"/>
      <c r="V80" s="176"/>
      <c r="Z80" s="57">
        <v>7775</v>
      </c>
      <c r="AA80" s="40">
        <f>+P80/Z80</f>
        <v>3.3854662379421224E-2</v>
      </c>
    </row>
    <row r="81" spans="1:27" x14ac:dyDescent="0.3">
      <c r="B81" s="48">
        <v>4354</v>
      </c>
      <c r="C81" s="113" t="s">
        <v>111</v>
      </c>
      <c r="D81" s="58">
        <f>+'CUM TB ENTRY'!D84</f>
        <v>0</v>
      </c>
      <c r="E81" s="58">
        <f>+'CUM TB ENTRY'!E84-'CUM TB ENTRY'!D84</f>
        <v>0</v>
      </c>
      <c r="F81" s="58">
        <f>+'CUM TB ENTRY'!F84-'CUM TB ENTRY'!E84</f>
        <v>0</v>
      </c>
      <c r="G81" s="58">
        <f>+'CUM TB ENTRY'!G84-'CUM TB ENTRY'!F84</f>
        <v>0</v>
      </c>
      <c r="H81" s="190">
        <f>+'CUM TB ENTRY'!H84-'CUM TB ENTRY'!G84</f>
        <v>0</v>
      </c>
      <c r="I81" s="58">
        <f>+'CUM TB ENTRY'!I84-'CUM TB ENTRY'!H84</f>
        <v>0</v>
      </c>
      <c r="J81" s="58"/>
      <c r="K81" s="59"/>
      <c r="L81" s="58"/>
      <c r="M81" s="58"/>
      <c r="N81" s="52"/>
      <c r="O81" s="53"/>
      <c r="P81" s="186">
        <f t="shared" si="29"/>
        <v>0</v>
      </c>
      <c r="Q81" s="186"/>
      <c r="R81" s="55"/>
      <c r="S81" s="42"/>
      <c r="T81" s="167"/>
      <c r="U81" s="176"/>
      <c r="V81" s="176"/>
      <c r="Z81" s="57"/>
      <c r="AA81" s="40"/>
    </row>
    <row r="82" spans="1:27" ht="28.8" x14ac:dyDescent="0.3">
      <c r="B82" s="48">
        <v>4375</v>
      </c>
      <c r="C82" s="113" t="s">
        <v>58</v>
      </c>
      <c r="D82" s="58">
        <f>+'CUM TB ENTRY'!D85</f>
        <v>0</v>
      </c>
      <c r="E82" s="58">
        <f>+'CUM TB ENTRY'!E85-'CUM TB ENTRY'!D85</f>
        <v>0</v>
      </c>
      <c r="F82" s="58">
        <f>+'CUM TB ENTRY'!F85-'CUM TB ENTRY'!E85</f>
        <v>0</v>
      </c>
      <c r="G82" s="58">
        <f>+'CUM TB ENTRY'!G85-'CUM TB ENTRY'!F85</f>
        <v>0</v>
      </c>
      <c r="H82" s="229">
        <f>+'CUM TB ENTRY'!H85-'CUM TB ENTRY'!G85</f>
        <v>1300</v>
      </c>
      <c r="I82" s="58">
        <f>+'CUM TB ENTRY'!I85-'CUM TB ENTRY'!H85</f>
        <v>0</v>
      </c>
      <c r="J82" s="204"/>
      <c r="K82" s="59"/>
      <c r="L82" s="58"/>
      <c r="M82" s="58"/>
      <c r="N82" s="52"/>
      <c r="O82" s="53"/>
      <c r="P82" s="215"/>
      <c r="Q82" s="186">
        <v>1300</v>
      </c>
      <c r="R82" s="55">
        <v>1000</v>
      </c>
      <c r="S82" s="42"/>
      <c r="T82" s="170" t="s">
        <v>160</v>
      </c>
      <c r="U82" s="176"/>
      <c r="V82" s="176"/>
      <c r="Z82" s="57"/>
      <c r="AA82" s="40"/>
    </row>
    <row r="83" spans="1:27" ht="28.8" x14ac:dyDescent="0.3">
      <c r="B83" s="100" t="s">
        <v>66</v>
      </c>
      <c r="C83" s="119" t="s">
        <v>53</v>
      </c>
      <c r="D83" s="101">
        <f t="shared" ref="D83:R83" si="31">SUM(D77:D82)</f>
        <v>6</v>
      </c>
      <c r="E83" s="101">
        <f t="shared" si="31"/>
        <v>260.5</v>
      </c>
      <c r="F83" s="101">
        <f t="shared" ref="F83:G83" si="32">SUM(F77:F82)</f>
        <v>0</v>
      </c>
      <c r="G83" s="101">
        <f t="shared" si="32"/>
        <v>3420</v>
      </c>
      <c r="H83" s="101">
        <f t="shared" ref="H83:I83" si="33">SUM(H77:H82)</f>
        <v>3000</v>
      </c>
      <c r="I83" s="101">
        <f t="shared" si="33"/>
        <v>3423.2200000000003</v>
      </c>
      <c r="J83" s="101"/>
      <c r="K83" s="101"/>
      <c r="L83" s="101"/>
      <c r="M83" s="101"/>
      <c r="N83" s="101"/>
      <c r="O83" s="102"/>
      <c r="P83" s="103">
        <f t="shared" si="31"/>
        <v>4270.22</v>
      </c>
      <c r="Q83" s="225">
        <f t="shared" si="31"/>
        <v>5840</v>
      </c>
      <c r="R83" s="103">
        <f t="shared" si="31"/>
        <v>14000</v>
      </c>
      <c r="S83" s="104">
        <f t="shared" ref="S83" si="34">+P83/R83</f>
        <v>0.30501571428571428</v>
      </c>
      <c r="T83" s="172">
        <f>SUM(T78:T82)</f>
        <v>0</v>
      </c>
      <c r="U83" s="181"/>
      <c r="V83" s="181">
        <f>SUM(V78:V82)</f>
        <v>0</v>
      </c>
      <c r="Z83" s="98">
        <f>SUM(Z77:Z82)</f>
        <v>10775</v>
      </c>
      <c r="AA83" s="96">
        <f>+P83/Z83</f>
        <v>0.39630812064965198</v>
      </c>
    </row>
    <row r="84" spans="1:27" x14ac:dyDescent="0.3">
      <c r="B84" s="47"/>
      <c r="C84" s="1"/>
      <c r="D84" s="63"/>
      <c r="E84" s="52"/>
      <c r="F84" s="52"/>
      <c r="G84" s="52"/>
      <c r="H84" s="52"/>
      <c r="I84" s="52"/>
      <c r="J84" s="52"/>
      <c r="K84" s="52"/>
      <c r="L84" s="63"/>
      <c r="M84" s="63"/>
      <c r="N84" s="52"/>
      <c r="O84" s="53"/>
      <c r="P84" s="60"/>
      <c r="Q84" s="60"/>
      <c r="R84" s="55"/>
      <c r="S84" s="42"/>
      <c r="T84" s="167"/>
      <c r="U84" s="176"/>
      <c r="V84" s="176"/>
      <c r="Z84" s="57"/>
      <c r="AA84" s="38"/>
    </row>
    <row r="85" spans="1:27" x14ac:dyDescent="0.3">
      <c r="B85" s="46">
        <v>805</v>
      </c>
      <c r="C85" s="8" t="s">
        <v>59</v>
      </c>
      <c r="D85" s="63"/>
      <c r="E85" s="52"/>
      <c r="F85" s="52"/>
      <c r="G85" s="52"/>
      <c r="H85" s="191"/>
      <c r="I85" s="52"/>
      <c r="J85" s="52"/>
      <c r="K85" s="52"/>
      <c r="L85" s="63"/>
      <c r="M85" s="63"/>
      <c r="N85" s="52"/>
      <c r="O85" s="53"/>
      <c r="P85" s="60"/>
      <c r="Q85" s="60"/>
      <c r="R85" s="55"/>
      <c r="S85" s="42"/>
      <c r="T85" s="167"/>
      <c r="U85" s="176"/>
      <c r="V85" s="176"/>
      <c r="Z85" s="57"/>
      <c r="AA85" s="38"/>
    </row>
    <row r="86" spans="1:27" x14ac:dyDescent="0.3">
      <c r="B86" s="48">
        <v>4800</v>
      </c>
      <c r="C86" s="1" t="s">
        <v>59</v>
      </c>
      <c r="D86" s="58">
        <f>+'CUM TB ENTRY'!D90</f>
        <v>0</v>
      </c>
      <c r="E86" s="52">
        <f>+'CUM TB ENTRY'!E90-'CUM TB ENTRY'!D90</f>
        <v>0</v>
      </c>
      <c r="F86" s="52">
        <f>+'CUM TB ENTRY'!F90-'CUM TB ENTRY'!E90</f>
        <v>0</v>
      </c>
      <c r="G86" s="52">
        <f>+'CUM TB ENTRY'!G90-'CUM TB ENTRY'!F90</f>
        <v>0</v>
      </c>
      <c r="H86" s="191">
        <f>+'CUM TB ENTRY'!H90-'CUM TB ENTRY'!G90</f>
        <v>0</v>
      </c>
      <c r="I86" s="52">
        <f>+'CUM TB ENTRY'!I90-'CUM TB ENTRY'!H90</f>
        <v>0</v>
      </c>
      <c r="J86" s="52"/>
      <c r="K86" s="52"/>
      <c r="L86" s="63"/>
      <c r="M86" s="63"/>
      <c r="N86" s="52"/>
      <c r="O86" s="185"/>
      <c r="P86" s="187">
        <f>SUM(D86:O86)</f>
        <v>0</v>
      </c>
      <c r="Q86" s="187"/>
      <c r="R86" s="55">
        <v>0</v>
      </c>
      <c r="S86" s="42"/>
      <c r="T86" s="170" t="s">
        <v>135</v>
      </c>
      <c r="U86" s="198"/>
      <c r="V86" s="176"/>
      <c r="Z86" s="57">
        <v>58500</v>
      </c>
      <c r="AA86" s="38">
        <f>+P86/Z86</f>
        <v>0</v>
      </c>
    </row>
    <row r="87" spans="1:27" x14ac:dyDescent="0.3">
      <c r="B87" s="48">
        <v>4802</v>
      </c>
      <c r="C87" s="1" t="s">
        <v>89</v>
      </c>
      <c r="D87" s="58">
        <f>+'CUM TB ENTRY'!D91</f>
        <v>0</v>
      </c>
      <c r="E87" s="52">
        <f>+'CUM TB ENTRY'!E91-'CUM TB ENTRY'!D91</f>
        <v>0</v>
      </c>
      <c r="F87" s="52">
        <f>+'CUM TB ENTRY'!F91-'CUM TB ENTRY'!E91</f>
        <v>0</v>
      </c>
      <c r="G87" s="52">
        <f>+'CUM TB ENTRY'!G91-'CUM TB ENTRY'!F91</f>
        <v>0</v>
      </c>
      <c r="H87" s="52">
        <f>+'CUM TB ENTRY'!H91-'CUM TB ENTRY'!G91</f>
        <v>0</v>
      </c>
      <c r="I87" s="52">
        <f>+'CUM TB ENTRY'!I91-'CUM TB ENTRY'!H91</f>
        <v>0</v>
      </c>
      <c r="J87" s="52"/>
      <c r="K87" s="52"/>
      <c r="L87" s="63"/>
      <c r="M87" s="63"/>
      <c r="N87" s="52"/>
      <c r="O87" s="53"/>
      <c r="P87" s="60">
        <f>SUM(D87:O87)</f>
        <v>0</v>
      </c>
      <c r="Q87" s="60"/>
      <c r="R87" s="55">
        <v>0</v>
      </c>
      <c r="S87" s="42"/>
      <c r="T87" s="167"/>
      <c r="U87" s="176"/>
      <c r="V87" s="176"/>
      <c r="Z87" s="57"/>
      <c r="AA87" s="38"/>
    </row>
    <row r="88" spans="1:27" x14ac:dyDescent="0.3">
      <c r="B88" s="48">
        <v>4803</v>
      </c>
      <c r="C88" s="1" t="s">
        <v>85</v>
      </c>
      <c r="D88" s="58">
        <f>+'CUM TB ENTRY'!D92</f>
        <v>0</v>
      </c>
      <c r="E88" s="52">
        <f>+'CUM TB ENTRY'!E92-'CUM TB ENTRY'!D92</f>
        <v>0</v>
      </c>
      <c r="F88" s="52">
        <f>+'CUM TB ENTRY'!F92-'CUM TB ENTRY'!E92</f>
        <v>0</v>
      </c>
      <c r="G88" s="52">
        <f>+'CUM TB ENTRY'!G92-'CUM TB ENTRY'!F92</f>
        <v>0</v>
      </c>
      <c r="H88" s="52">
        <f>+'CUM TB ENTRY'!H92-'CUM TB ENTRY'!G92</f>
        <v>0</v>
      </c>
      <c r="I88" s="52">
        <f>+'CUM TB ENTRY'!I92-'CUM TB ENTRY'!H92</f>
        <v>0</v>
      </c>
      <c r="J88" s="52"/>
      <c r="K88" s="52"/>
      <c r="L88" s="63"/>
      <c r="M88" s="63"/>
      <c r="N88" s="52"/>
      <c r="O88" s="53"/>
      <c r="P88" s="60">
        <f>SUM(D88:O88)</f>
        <v>0</v>
      </c>
      <c r="Q88" s="60"/>
      <c r="R88" s="55">
        <v>0</v>
      </c>
      <c r="S88" s="42"/>
      <c r="T88" s="168"/>
      <c r="U88" s="177"/>
      <c r="V88" s="176" t="s">
        <v>100</v>
      </c>
      <c r="Z88" s="57"/>
      <c r="AA88" s="38"/>
    </row>
    <row r="89" spans="1:27" x14ac:dyDescent="0.3">
      <c r="B89" s="48">
        <v>4806</v>
      </c>
      <c r="C89" s="1" t="s">
        <v>91</v>
      </c>
      <c r="D89" s="58">
        <f>+'CUM TB ENTRY'!D93</f>
        <v>0</v>
      </c>
      <c r="E89" s="52">
        <f>+'CUM TB ENTRY'!E93-'CUM TB ENTRY'!D93</f>
        <v>0</v>
      </c>
      <c r="F89" s="52">
        <f>+'CUM TB ENTRY'!F93-'CUM TB ENTRY'!E93</f>
        <v>0</v>
      </c>
      <c r="G89" s="52">
        <f>+'CUM TB ENTRY'!G93-'CUM TB ENTRY'!F93</f>
        <v>0</v>
      </c>
      <c r="H89" s="52">
        <f>+'CUM TB ENTRY'!H93-'CUM TB ENTRY'!G93</f>
        <v>0</v>
      </c>
      <c r="I89" s="52">
        <f>+'CUM TB ENTRY'!I93-'CUM TB ENTRY'!H93</f>
        <v>0</v>
      </c>
      <c r="J89" s="52"/>
      <c r="K89" s="52"/>
      <c r="L89" s="63"/>
      <c r="M89" s="63"/>
      <c r="N89" s="52"/>
      <c r="O89" s="53"/>
      <c r="P89" s="60"/>
      <c r="Q89" s="60"/>
      <c r="R89" s="55"/>
      <c r="S89" s="42"/>
      <c r="T89" s="168"/>
      <c r="U89" s="177"/>
      <c r="V89" s="176"/>
      <c r="Z89" s="57"/>
      <c r="AA89" s="38"/>
    </row>
    <row r="90" spans="1:27" ht="28.8" x14ac:dyDescent="0.3">
      <c r="A90" s="228"/>
      <c r="B90" s="1">
        <v>4807</v>
      </c>
      <c r="C90" s="1" t="s">
        <v>123</v>
      </c>
      <c r="D90" s="58">
        <f>+'CUM TB ENTRY'!D94</f>
        <v>0</v>
      </c>
      <c r="E90" s="52">
        <f>+'CUM TB ENTRY'!E94-'CUM TB ENTRY'!D94</f>
        <v>0</v>
      </c>
      <c r="F90" s="222">
        <f>+'CUM TB ENTRY'!F94-'CUM TB ENTRY'!E94</f>
        <v>97.37</v>
      </c>
      <c r="G90" s="222">
        <f>+'CUM TB ENTRY'!G94-'CUM TB ENTRY'!F94</f>
        <v>60</v>
      </c>
      <c r="H90" s="52">
        <f>+'CUM TB ENTRY'!H94-'CUM TB ENTRY'!G94</f>
        <v>0</v>
      </c>
      <c r="I90" s="52">
        <f>+'CUM TB ENTRY'!I94-'CUM TB ENTRY'!H94</f>
        <v>0</v>
      </c>
      <c r="J90" s="52"/>
      <c r="K90" s="52"/>
      <c r="L90" s="63"/>
      <c r="M90" s="63"/>
      <c r="N90" s="52"/>
      <c r="O90" s="53"/>
      <c r="P90" s="186"/>
      <c r="Q90" s="186">
        <f>SUM(E90:P90)</f>
        <v>157.37</v>
      </c>
      <c r="R90" s="55"/>
      <c r="S90" s="42"/>
      <c r="T90" s="170" t="s">
        <v>163</v>
      </c>
      <c r="U90" s="176"/>
      <c r="V90" s="176"/>
      <c r="Z90" s="57"/>
      <c r="AA90" s="38"/>
    </row>
    <row r="91" spans="1:27" x14ac:dyDescent="0.3">
      <c r="B91" s="97" t="s">
        <v>66</v>
      </c>
      <c r="C91" s="89" t="s">
        <v>59</v>
      </c>
      <c r="D91" s="90">
        <f t="shared" ref="D91:E91" si="35">SUM(D86:D90)</f>
        <v>0</v>
      </c>
      <c r="E91" s="90">
        <f t="shared" si="35"/>
        <v>0</v>
      </c>
      <c r="F91" s="90">
        <f t="shared" ref="F91:G91" si="36">SUM(F86:F90)</f>
        <v>97.37</v>
      </c>
      <c r="G91" s="90">
        <f t="shared" si="36"/>
        <v>60</v>
      </c>
      <c r="H91" s="90">
        <f t="shared" ref="H91:I91" si="37">SUM(H86:H90)</f>
        <v>0</v>
      </c>
      <c r="I91" s="90">
        <f t="shared" si="37"/>
        <v>0</v>
      </c>
      <c r="J91" s="90"/>
      <c r="K91" s="90"/>
      <c r="L91" s="90"/>
      <c r="M91" s="90"/>
      <c r="N91" s="90"/>
      <c r="O91" s="91"/>
      <c r="P91" s="87">
        <f t="shared" ref="P91:Q91" si="38">SUM(P84:P90)</f>
        <v>0</v>
      </c>
      <c r="Q91" s="226">
        <f t="shared" si="38"/>
        <v>157.37</v>
      </c>
      <c r="R91" s="87">
        <f t="shared" ref="R91" si="39">SUM(R86:R86)</f>
        <v>0</v>
      </c>
      <c r="S91" s="92"/>
      <c r="T91" s="169">
        <f t="shared" ref="T91" si="40">SUM(T86:T86)</f>
        <v>0</v>
      </c>
      <c r="U91" s="179"/>
      <c r="V91" s="179">
        <f t="shared" ref="V91" si="41">SUM(V86:V86)</f>
        <v>0</v>
      </c>
      <c r="Z91" s="87">
        <f>SUM(Z86:Z86)</f>
        <v>58500</v>
      </c>
      <c r="AA91" s="99">
        <f>+P91/Z91</f>
        <v>0</v>
      </c>
    </row>
    <row r="92" spans="1:27" x14ac:dyDescent="0.3">
      <c r="B92" s="47"/>
      <c r="C92" s="1"/>
      <c r="D92" s="66"/>
      <c r="E92" s="67"/>
      <c r="F92" s="67"/>
      <c r="G92" s="67"/>
      <c r="H92" s="67"/>
      <c r="I92" s="52"/>
      <c r="J92" s="52"/>
      <c r="K92" s="52"/>
      <c r="L92" s="52"/>
      <c r="M92" s="52"/>
      <c r="N92" s="52"/>
      <c r="O92" s="53"/>
      <c r="P92" s="60"/>
      <c r="Q92" s="60"/>
      <c r="R92" s="65"/>
      <c r="S92" s="42"/>
      <c r="T92" s="167"/>
      <c r="U92" s="176"/>
      <c r="V92" s="176"/>
      <c r="Z92" s="57"/>
      <c r="AA92" s="38"/>
    </row>
    <row r="93" spans="1:27" x14ac:dyDescent="0.3">
      <c r="B93" s="47"/>
      <c r="C93" s="6" t="s">
        <v>71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3"/>
      <c r="P93" s="62"/>
      <c r="Q93" s="62"/>
      <c r="R93" s="65"/>
      <c r="S93" s="42"/>
      <c r="T93" s="167"/>
      <c r="U93" s="176"/>
      <c r="V93" s="176"/>
      <c r="Z93" s="57"/>
      <c r="AA93" s="38"/>
    </row>
    <row r="94" spans="1:27" ht="13.95" customHeight="1" x14ac:dyDescent="0.3">
      <c r="B94" s="47"/>
      <c r="C94" t="s">
        <v>14</v>
      </c>
      <c r="D94" s="52">
        <f t="shared" ref="D94:R94" si="42">+D22</f>
        <v>76705.78</v>
      </c>
      <c r="E94" s="52">
        <f t="shared" si="42"/>
        <v>12114.439999999999</v>
      </c>
      <c r="F94" s="52">
        <f t="shared" ref="F94:G94" si="43">+F22</f>
        <v>9285.11</v>
      </c>
      <c r="G94" s="52">
        <f t="shared" si="43"/>
        <v>3499.04</v>
      </c>
      <c r="H94" s="52">
        <f t="shared" ref="H94:I94" si="44">+H22</f>
        <v>10439.4</v>
      </c>
      <c r="I94" s="52">
        <f t="shared" si="44"/>
        <v>1322.4600000000014</v>
      </c>
      <c r="J94" s="52"/>
      <c r="K94" s="52"/>
      <c r="L94" s="52"/>
      <c r="M94" s="52"/>
      <c r="N94" s="52"/>
      <c r="O94" s="53"/>
      <c r="P94" s="54">
        <f t="shared" si="42"/>
        <v>113366.23000000001</v>
      </c>
      <c r="Q94" s="54"/>
      <c r="R94" s="65">
        <f t="shared" si="42"/>
        <v>176835</v>
      </c>
      <c r="S94" s="42">
        <f t="shared" ref="S94:S95" si="45">+P94/R94</f>
        <v>0.64108479656176665</v>
      </c>
      <c r="T94" s="167"/>
      <c r="U94" s="176"/>
      <c r="V94" s="176">
        <f>+V22</f>
        <v>0</v>
      </c>
      <c r="Z94" s="57">
        <f>+Z22</f>
        <v>149610</v>
      </c>
      <c r="AA94" s="38"/>
    </row>
    <row r="95" spans="1:27" x14ac:dyDescent="0.3">
      <c r="B95" s="47"/>
      <c r="C95" t="s">
        <v>73</v>
      </c>
      <c r="D95" s="52">
        <f t="shared" ref="D95:R95" si="46">+D50+D59+D74+D83+D91</f>
        <v>3904.2899999999995</v>
      </c>
      <c r="E95" s="52">
        <f t="shared" ref="E95" si="47">+E50+E59+E74+E83+E91</f>
        <v>30382.61</v>
      </c>
      <c r="F95" s="52">
        <f t="shared" ref="F95:G95" si="48">+F50+F59+F74+F83+F91</f>
        <v>14072.24</v>
      </c>
      <c r="G95" s="52">
        <f t="shared" si="48"/>
        <v>17711.100000000002</v>
      </c>
      <c r="H95" s="52">
        <f t="shared" ref="H95:I95" si="49">+H50+H59+H74+H83+H91</f>
        <v>19619.62</v>
      </c>
      <c r="I95" s="52">
        <f t="shared" si="49"/>
        <v>13154.360000000004</v>
      </c>
      <c r="J95" s="52"/>
      <c r="K95" s="52"/>
      <c r="L95" s="52"/>
      <c r="M95" s="52"/>
      <c r="N95" s="52"/>
      <c r="O95" s="53"/>
      <c r="P95" s="54">
        <f>+P50+P59+P74+P83+P91</f>
        <v>87230.919999999984</v>
      </c>
      <c r="Q95" s="227">
        <f>Q50+Q59+Q74+Q83+Q91</f>
        <v>11613.220000000001</v>
      </c>
      <c r="R95" s="65">
        <f t="shared" si="46"/>
        <v>286835</v>
      </c>
      <c r="S95" s="42">
        <f t="shared" si="45"/>
        <v>0.30411532762738153</v>
      </c>
      <c r="T95" s="167"/>
      <c r="U95" s="176"/>
      <c r="V95" s="176">
        <f>+V50+V59+V74+V83+V91</f>
        <v>0</v>
      </c>
      <c r="Z95" s="57">
        <f>+Z50+Z59+Z74+Z83+Z91</f>
        <v>195025</v>
      </c>
      <c r="AA95" s="38"/>
    </row>
    <row r="96" spans="1:27" ht="28.8" x14ac:dyDescent="0.3">
      <c r="B96" s="100"/>
      <c r="C96" s="118" t="s">
        <v>82</v>
      </c>
      <c r="D96" s="101">
        <f>+D94-D95</f>
        <v>72801.490000000005</v>
      </c>
      <c r="E96" s="101">
        <f>+E94-E95</f>
        <v>-18268.170000000002</v>
      </c>
      <c r="F96" s="101">
        <f>+F94-F95</f>
        <v>-4787.1299999999992</v>
      </c>
      <c r="G96" s="101">
        <f>+G94-G95</f>
        <v>-14212.060000000001</v>
      </c>
      <c r="H96" s="101">
        <f>+H94-H95</f>
        <v>-9180.2199999999993</v>
      </c>
      <c r="I96" s="101">
        <f>+I94-I95</f>
        <v>-11831.900000000003</v>
      </c>
      <c r="J96" s="101"/>
      <c r="K96" s="101"/>
      <c r="L96" s="101"/>
      <c r="M96" s="101"/>
      <c r="N96" s="101"/>
      <c r="O96" s="102"/>
      <c r="P96" s="103">
        <f>+P94-(P95+Q95)</f>
        <v>14522.090000000026</v>
      </c>
      <c r="Q96" s="103"/>
      <c r="R96" s="103">
        <f t="shared" ref="R96" si="50">+R94-R95</f>
        <v>-110000</v>
      </c>
      <c r="S96" s="104"/>
      <c r="T96" s="173" t="s">
        <v>126</v>
      </c>
      <c r="U96" s="182"/>
      <c r="V96" s="182"/>
      <c r="Z96" s="103" t="e">
        <f>+Z94+#REF!-Z95</f>
        <v>#REF!</v>
      </c>
      <c r="AA96" s="104"/>
    </row>
    <row r="97" spans="2:22" x14ac:dyDescent="0.3">
      <c r="B97" s="50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8"/>
      <c r="S97" s="34"/>
    </row>
    <row r="98" spans="2:22" x14ac:dyDescent="0.3">
      <c r="M98" s="105"/>
      <c r="N98" s="106"/>
      <c r="O98" s="107" t="s">
        <v>83</v>
      </c>
      <c r="P98" s="108">
        <f>+'CUM TB ENTRY'!I104</f>
        <v>14522</v>
      </c>
      <c r="Q98" s="211"/>
      <c r="R98" s="19"/>
      <c r="S98" s="35"/>
    </row>
    <row r="99" spans="2:22" x14ac:dyDescent="0.3">
      <c r="M99" s="109"/>
      <c r="N99" s="110"/>
      <c r="O99" s="111" t="s">
        <v>76</v>
      </c>
      <c r="P99" s="112">
        <f>+P96-P98</f>
        <v>9.0000000025611371E-2</v>
      </c>
      <c r="Q99" s="211"/>
      <c r="R99" s="19"/>
      <c r="S99" s="35"/>
    </row>
    <row r="100" spans="2:22" x14ac:dyDescent="0.3"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36"/>
    </row>
    <row r="101" spans="2:22" x14ac:dyDescent="0.3"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36"/>
    </row>
    <row r="102" spans="2:22" ht="18" customHeight="1" x14ac:dyDescent="0.35">
      <c r="B102" s="69" t="s">
        <v>96</v>
      </c>
      <c r="C102" s="70"/>
      <c r="D102" s="71"/>
      <c r="E102" s="71"/>
      <c r="F102" s="72"/>
      <c r="G102" s="71" t="s">
        <v>104</v>
      </c>
      <c r="H102" s="73"/>
      <c r="I102" s="73"/>
      <c r="J102" s="72"/>
      <c r="K102" s="72"/>
      <c r="L102" s="72"/>
      <c r="M102" s="75"/>
      <c r="N102" s="72"/>
      <c r="O102" s="72"/>
      <c r="P102" s="72"/>
      <c r="Q102" s="72"/>
      <c r="R102" s="72"/>
      <c r="S102" s="72"/>
      <c r="T102" s="74"/>
      <c r="U102" s="74"/>
      <c r="V102" s="74"/>
    </row>
    <row r="103" spans="2:22" ht="18" customHeight="1" x14ac:dyDescent="0.3">
      <c r="B103" s="141"/>
      <c r="C103" s="131"/>
      <c r="D103" s="132"/>
      <c r="E103" s="127"/>
      <c r="F103" s="132"/>
      <c r="G103" s="131"/>
      <c r="H103" s="133"/>
      <c r="I103" s="132"/>
      <c r="J103" s="132"/>
      <c r="K103" s="132"/>
      <c r="L103" s="132"/>
      <c r="M103" s="130"/>
      <c r="N103" s="132"/>
      <c r="O103" s="132"/>
      <c r="P103" s="132"/>
      <c r="Q103" s="132"/>
      <c r="R103" s="132"/>
      <c r="S103" s="132"/>
      <c r="T103" s="146"/>
      <c r="U103" s="146"/>
      <c r="V103" s="146"/>
    </row>
    <row r="104" spans="2:22" ht="40.799999999999997" customHeight="1" x14ac:dyDescent="0.3">
      <c r="B104" s="142"/>
      <c r="C104" s="134"/>
      <c r="D104" s="135"/>
      <c r="E104" s="208" t="s">
        <v>119</v>
      </c>
      <c r="F104" s="135"/>
      <c r="G104" s="136"/>
      <c r="H104" s="207" t="s">
        <v>118</v>
      </c>
      <c r="I104" s="135"/>
      <c r="J104" s="209" t="s">
        <v>116</v>
      </c>
      <c r="K104" s="207" t="s">
        <v>115</v>
      </c>
      <c r="L104" s="135"/>
      <c r="M104" s="137" t="s">
        <v>97</v>
      </c>
      <c r="N104" s="138"/>
      <c r="O104" s="138"/>
      <c r="P104" s="138"/>
      <c r="Q104" s="138"/>
      <c r="R104" s="138"/>
      <c r="S104" s="138"/>
      <c r="T104" s="147"/>
      <c r="U104" s="147"/>
      <c r="V104" s="147"/>
    </row>
    <row r="105" spans="2:22" ht="13.95" customHeight="1" x14ac:dyDescent="0.3">
      <c r="B105" s="143"/>
      <c r="D105" s="20"/>
      <c r="E105" s="20"/>
      <c r="F105" s="20"/>
      <c r="G105" s="20"/>
      <c r="H105" s="20"/>
      <c r="I105" s="20"/>
      <c r="J105" s="20"/>
      <c r="K105" s="20"/>
      <c r="L105" s="20"/>
      <c r="M105" s="129"/>
      <c r="N105" s="20"/>
      <c r="O105" s="20"/>
      <c r="P105" s="20"/>
      <c r="Q105" s="20"/>
      <c r="R105" s="20"/>
      <c r="S105" s="20"/>
      <c r="T105" s="148"/>
      <c r="U105" s="148"/>
      <c r="V105" s="148"/>
    </row>
    <row r="106" spans="2:22" ht="13.95" customHeight="1" x14ac:dyDescent="0.3">
      <c r="B106" s="144"/>
      <c r="C106" s="6" t="str">
        <f>+C22</f>
        <v>Income</v>
      </c>
      <c r="D106" s="20"/>
      <c r="E106" s="20">
        <f>+K106-H106</f>
        <v>110456.57</v>
      </c>
      <c r="F106" s="20"/>
      <c r="G106" s="20"/>
      <c r="H106" s="161">
        <f>+P12</f>
        <v>2909.66</v>
      </c>
      <c r="I106" s="20"/>
      <c r="J106" s="20"/>
      <c r="K106" s="20">
        <f>+P22</f>
        <v>113366.23000000001</v>
      </c>
      <c r="L106" s="20"/>
      <c r="M106" s="162" t="s">
        <v>106</v>
      </c>
      <c r="N106" s="20"/>
      <c r="O106" s="20"/>
      <c r="P106" s="20"/>
      <c r="Q106" s="20"/>
      <c r="R106" s="20"/>
      <c r="S106" s="20"/>
      <c r="T106" s="148"/>
      <c r="U106" s="148"/>
      <c r="V106" s="148"/>
    </row>
    <row r="107" spans="2:22" ht="13.95" customHeight="1" x14ac:dyDescent="0.3">
      <c r="B107" s="144"/>
      <c r="C107" s="6"/>
      <c r="D107" s="20"/>
      <c r="E107" s="20"/>
      <c r="F107" s="20"/>
      <c r="G107" s="20"/>
      <c r="H107" s="20"/>
      <c r="I107" s="20"/>
      <c r="J107" s="20"/>
      <c r="K107" s="20"/>
      <c r="L107" s="20"/>
      <c r="M107" s="129"/>
      <c r="N107" s="20"/>
      <c r="O107" s="20"/>
      <c r="P107" s="20"/>
      <c r="Q107" s="20"/>
      <c r="R107" s="20"/>
      <c r="S107" s="20"/>
      <c r="T107" s="148"/>
      <c r="U107" s="148"/>
      <c r="V107" s="148"/>
    </row>
    <row r="108" spans="2:22" ht="13.95" customHeight="1" x14ac:dyDescent="0.3">
      <c r="B108" s="144"/>
      <c r="C108" s="6" t="str">
        <f>+C50</f>
        <v>Administration</v>
      </c>
      <c r="D108" s="20"/>
      <c r="E108" s="20">
        <f>+K108-J108-H108</f>
        <v>69664.26999999999</v>
      </c>
      <c r="F108" s="20"/>
      <c r="G108" s="20"/>
      <c r="H108" s="163">
        <f>+P47+P48</f>
        <v>5680</v>
      </c>
      <c r="I108" s="20"/>
      <c r="J108" s="210">
        <f>Q50</f>
        <v>4617.8500000000004</v>
      </c>
      <c r="K108" s="20">
        <f>+P50+Q50</f>
        <v>79962.12</v>
      </c>
      <c r="L108" s="20"/>
      <c r="M108" s="164" t="s">
        <v>105</v>
      </c>
      <c r="N108" s="20"/>
      <c r="O108" s="20"/>
      <c r="P108" s="20"/>
      <c r="Q108" s="20"/>
      <c r="R108" s="20"/>
      <c r="S108" s="20"/>
      <c r="T108" s="148"/>
      <c r="U108" s="148"/>
      <c r="V108" s="148"/>
    </row>
    <row r="109" spans="2:22" ht="13.95" customHeight="1" x14ac:dyDescent="0.3">
      <c r="B109" s="144"/>
      <c r="C109" s="6"/>
      <c r="D109" s="20"/>
      <c r="E109" s="20"/>
      <c r="F109" s="20"/>
      <c r="G109" s="20"/>
      <c r="H109" s="20"/>
      <c r="I109" s="20"/>
      <c r="J109" s="20"/>
      <c r="K109" s="20"/>
      <c r="L109" s="20"/>
      <c r="M109" s="129"/>
      <c r="N109" s="20"/>
      <c r="O109" s="20"/>
      <c r="P109" s="20"/>
      <c r="Q109" s="20"/>
      <c r="R109" s="20"/>
      <c r="S109" s="20"/>
      <c r="T109" s="148"/>
      <c r="U109" s="148"/>
      <c r="V109" s="148"/>
    </row>
    <row r="110" spans="2:22" ht="13.95" customHeight="1" x14ac:dyDescent="0.3">
      <c r="B110" s="144"/>
      <c r="C110" s="6" t="str">
        <f>+C59</f>
        <v>Communications</v>
      </c>
      <c r="D110" s="20"/>
      <c r="E110" s="20">
        <f>+K110-J110</f>
        <v>704.79000000000008</v>
      </c>
      <c r="F110" s="20"/>
      <c r="G110" s="20"/>
      <c r="H110" s="20"/>
      <c r="I110" s="20"/>
      <c r="J110" s="210">
        <f>Q59</f>
        <v>0</v>
      </c>
      <c r="K110" s="20">
        <f>+P59+Q59</f>
        <v>704.79000000000008</v>
      </c>
      <c r="L110" s="20"/>
      <c r="M110" s="129"/>
      <c r="N110" s="20"/>
      <c r="O110" s="20"/>
      <c r="P110" s="20"/>
      <c r="Q110" s="20"/>
      <c r="R110" s="20"/>
      <c r="S110" s="20"/>
      <c r="T110" s="148"/>
      <c r="U110" s="148"/>
      <c r="V110" s="148"/>
    </row>
    <row r="111" spans="2:22" ht="13.95" customHeight="1" x14ac:dyDescent="0.3">
      <c r="B111" s="144"/>
      <c r="C111" s="6"/>
      <c r="D111" s="20"/>
      <c r="E111" s="20"/>
      <c r="F111" s="20"/>
      <c r="G111" s="20"/>
      <c r="H111" s="20"/>
      <c r="I111" s="20"/>
      <c r="J111" s="20"/>
      <c r="K111" s="20"/>
      <c r="L111" s="20"/>
      <c r="M111" s="129"/>
      <c r="N111" s="20"/>
      <c r="O111" s="20"/>
      <c r="P111" s="20"/>
      <c r="Q111" s="20"/>
      <c r="R111" s="20"/>
      <c r="S111" s="20"/>
      <c r="T111" s="148"/>
      <c r="U111" s="148"/>
      <c r="V111" s="148"/>
    </row>
    <row r="112" spans="2:22" ht="13.95" customHeight="1" x14ac:dyDescent="0.3">
      <c r="B112" s="144"/>
      <c r="C112" s="6" t="str">
        <f>+C74</f>
        <v>Fairground and Cemetery</v>
      </c>
      <c r="D112" s="20"/>
      <c r="E112" s="20">
        <f>+K112-J112</f>
        <v>6911.64</v>
      </c>
      <c r="F112" s="20"/>
      <c r="G112" s="20"/>
      <c r="H112" s="20"/>
      <c r="I112" s="20"/>
      <c r="J112" s="210">
        <f>Q74</f>
        <v>998</v>
      </c>
      <c r="K112" s="20">
        <f>+P74+Q74</f>
        <v>7909.64</v>
      </c>
      <c r="L112" s="20"/>
      <c r="M112" s="129"/>
      <c r="N112" s="20"/>
      <c r="O112" s="20"/>
      <c r="P112" s="20"/>
      <c r="Q112" s="20"/>
      <c r="R112" s="20"/>
      <c r="S112" s="20"/>
      <c r="T112" s="148"/>
      <c r="U112" s="148"/>
      <c r="V112" s="148"/>
    </row>
    <row r="113" spans="2:22" ht="13.95" customHeight="1" x14ac:dyDescent="0.3">
      <c r="B113" s="144"/>
      <c r="C113" s="6"/>
      <c r="D113" s="20"/>
      <c r="E113" s="20"/>
      <c r="F113" s="20"/>
      <c r="G113" s="20"/>
      <c r="H113" s="20"/>
      <c r="I113" s="20"/>
      <c r="J113" s="20"/>
      <c r="K113" s="20"/>
      <c r="L113" s="20"/>
      <c r="M113" s="129"/>
      <c r="N113" s="20"/>
      <c r="O113" s="20"/>
      <c r="P113" s="20"/>
      <c r="Q113" s="20"/>
      <c r="R113" s="20"/>
      <c r="S113" s="20"/>
      <c r="T113" s="148"/>
      <c r="U113" s="148"/>
      <c r="V113" s="148"/>
    </row>
    <row r="114" spans="2:22" ht="13.95" customHeight="1" x14ac:dyDescent="0.3">
      <c r="B114" s="144"/>
      <c r="C114" s="6" t="str">
        <f>+C83</f>
        <v>Roads, Footpaths and Commons</v>
      </c>
      <c r="D114" s="20"/>
      <c r="E114" s="20">
        <f>+K114-H114</f>
        <v>10110.220000000001</v>
      </c>
      <c r="F114" s="20"/>
      <c r="G114" s="20"/>
      <c r="H114" s="20"/>
      <c r="I114" s="20"/>
      <c r="J114" s="20"/>
      <c r="K114" s="20">
        <f>+P83+Q83</f>
        <v>10110.220000000001</v>
      </c>
      <c r="L114" s="20"/>
      <c r="M114" s="129"/>
      <c r="N114" s="20"/>
      <c r="O114" s="20"/>
      <c r="P114" s="20"/>
      <c r="Q114" s="20"/>
      <c r="R114" s="20"/>
      <c r="S114" s="20"/>
      <c r="T114" s="148"/>
      <c r="U114" s="148"/>
      <c r="V114" s="148"/>
    </row>
    <row r="115" spans="2:22" ht="13.95" customHeight="1" x14ac:dyDescent="0.3">
      <c r="B115" s="144"/>
      <c r="C115" s="6"/>
      <c r="D115" s="20"/>
      <c r="E115" s="20"/>
      <c r="F115" s="20"/>
      <c r="G115" s="20"/>
      <c r="H115" s="20"/>
      <c r="I115" s="20"/>
      <c r="J115" s="20"/>
      <c r="K115" s="20"/>
      <c r="L115" s="20"/>
      <c r="M115" s="129"/>
      <c r="N115" s="20"/>
      <c r="O115" s="20"/>
      <c r="P115" s="20"/>
      <c r="Q115" s="20"/>
      <c r="R115" s="20"/>
      <c r="S115" s="20"/>
      <c r="T115" s="148"/>
      <c r="U115" s="148"/>
      <c r="V115" s="148"/>
    </row>
    <row r="116" spans="2:22" ht="13.95" customHeight="1" x14ac:dyDescent="0.3">
      <c r="B116" s="144"/>
      <c r="C116" s="6" t="str">
        <f>+C91</f>
        <v>Community Projects</v>
      </c>
      <c r="D116" s="20"/>
      <c r="E116" s="20">
        <f t="shared" ref="E116" si="51">+K116-H116</f>
        <v>157.37</v>
      </c>
      <c r="F116" s="20"/>
      <c r="G116" s="20"/>
      <c r="H116" s="20"/>
      <c r="I116" s="20"/>
      <c r="J116" s="20"/>
      <c r="K116" s="20">
        <f>+P91+Q91</f>
        <v>157.37</v>
      </c>
      <c r="L116" s="20"/>
      <c r="M116" s="129"/>
      <c r="N116" s="20"/>
      <c r="O116" s="20"/>
      <c r="P116" s="20"/>
      <c r="Q116" s="20"/>
      <c r="R116" s="20"/>
      <c r="S116" s="20"/>
      <c r="T116" s="148"/>
      <c r="U116" s="148"/>
      <c r="V116" s="148"/>
    </row>
    <row r="117" spans="2:22" ht="13.95" customHeight="1" x14ac:dyDescent="0.3">
      <c r="B117" s="144"/>
      <c r="C117" s="6"/>
      <c r="D117" s="20"/>
      <c r="E117" s="20"/>
      <c r="F117" s="20"/>
      <c r="G117" s="20"/>
      <c r="H117" s="20"/>
      <c r="I117" s="20"/>
      <c r="J117" s="20"/>
      <c r="K117" s="20"/>
      <c r="L117" s="20"/>
      <c r="M117" s="129"/>
      <c r="N117" s="20"/>
      <c r="O117" s="20"/>
      <c r="P117" s="20"/>
      <c r="Q117" s="20"/>
      <c r="R117" s="20"/>
      <c r="S117" s="20"/>
      <c r="T117" s="148"/>
      <c r="U117" s="148"/>
      <c r="V117" s="148"/>
    </row>
    <row r="118" spans="2:22" ht="13.95" customHeight="1" x14ac:dyDescent="0.3">
      <c r="B118" s="150"/>
      <c r="C118" s="151" t="s">
        <v>71</v>
      </c>
      <c r="D118" s="152"/>
      <c r="E118" s="152"/>
      <c r="F118" s="156" t="s">
        <v>120</v>
      </c>
      <c r="G118" s="152"/>
      <c r="H118" s="152"/>
      <c r="I118" s="156" t="s">
        <v>121</v>
      </c>
      <c r="J118" s="152"/>
      <c r="K118" s="152"/>
      <c r="L118" s="152"/>
      <c r="M118" s="153"/>
      <c r="N118" s="152"/>
      <c r="O118" s="152"/>
      <c r="P118" s="152"/>
      <c r="Q118" s="152"/>
      <c r="R118" s="152"/>
      <c r="S118" s="152"/>
      <c r="T118" s="154"/>
      <c r="U118" s="154"/>
      <c r="V118" s="154"/>
    </row>
    <row r="119" spans="2:22" ht="13.95" customHeight="1" x14ac:dyDescent="0.3">
      <c r="B119" s="47"/>
      <c r="C119" s="6"/>
      <c r="D119" s="20"/>
      <c r="E119" s="20"/>
      <c r="F119" s="157" t="s">
        <v>98</v>
      </c>
      <c r="G119" s="20"/>
      <c r="H119" s="20"/>
      <c r="I119" s="157" t="s">
        <v>98</v>
      </c>
      <c r="J119" s="20"/>
      <c r="K119" s="20"/>
      <c r="L119" s="20"/>
      <c r="M119" s="129"/>
      <c r="N119" s="20"/>
      <c r="O119" s="20"/>
      <c r="P119" s="20"/>
      <c r="Q119" s="20"/>
      <c r="R119" s="20"/>
      <c r="S119" s="20"/>
      <c r="T119" s="148"/>
      <c r="U119" s="148"/>
      <c r="V119" s="148"/>
    </row>
    <row r="120" spans="2:22" ht="13.95" customHeight="1" x14ac:dyDescent="0.3">
      <c r="B120" s="47"/>
      <c r="C120" s="6"/>
      <c r="D120" s="20"/>
      <c r="E120" s="20"/>
      <c r="F120" s="157" t="s">
        <v>12</v>
      </c>
      <c r="G120" s="20"/>
      <c r="H120" s="20"/>
      <c r="I120" s="157" t="s">
        <v>12</v>
      </c>
      <c r="J120" s="20"/>
      <c r="K120" s="20"/>
      <c r="L120" s="20"/>
      <c r="M120" s="129"/>
      <c r="N120" s="20"/>
      <c r="O120" s="20"/>
      <c r="P120" s="20"/>
      <c r="Q120" s="20"/>
      <c r="R120" s="20"/>
      <c r="S120" s="20"/>
      <c r="T120" s="148"/>
      <c r="U120" s="148"/>
      <c r="V120" s="148"/>
    </row>
    <row r="121" spans="2:22" ht="15.6" customHeight="1" x14ac:dyDescent="0.3">
      <c r="B121" s="47"/>
      <c r="C121" t="s">
        <v>14</v>
      </c>
      <c r="D121" s="20"/>
      <c r="E121" s="20">
        <f>+E106</f>
        <v>110456.57</v>
      </c>
      <c r="F121" s="36">
        <f>E106/(R22-R12)</f>
        <v>0.62463070093590078</v>
      </c>
      <c r="G121" s="155"/>
      <c r="H121" s="20">
        <f>+H106</f>
        <v>2909.66</v>
      </c>
      <c r="I121" s="218" t="e">
        <f>H121/R12</f>
        <v>#DIV/0!</v>
      </c>
      <c r="J121" s="20"/>
      <c r="K121" s="20">
        <f>K106</f>
        <v>113366.23000000001</v>
      </c>
      <c r="L121" s="20"/>
      <c r="M121" s="219" t="s">
        <v>137</v>
      </c>
      <c r="N121" s="20"/>
      <c r="O121" s="20"/>
      <c r="P121" s="165"/>
      <c r="Q121" s="165"/>
      <c r="R121" s="20"/>
      <c r="S121" s="20"/>
      <c r="T121" s="148"/>
      <c r="U121" s="148"/>
      <c r="V121" s="148"/>
    </row>
    <row r="122" spans="2:22" ht="13.95" customHeight="1" x14ac:dyDescent="0.3">
      <c r="B122" s="145"/>
      <c r="C122" t="s">
        <v>73</v>
      </c>
      <c r="D122" s="20"/>
      <c r="E122" s="20">
        <f>+E108+E110+E112+E114+E116</f>
        <v>87548.289999999979</v>
      </c>
      <c r="F122" s="36">
        <f>E122/(R95-(R47+R48))</f>
        <v>0.4950846269120931</v>
      </c>
      <c r="G122" s="20"/>
      <c r="H122" s="20">
        <f>+H108+H110+H112+H114+H116</f>
        <v>5680</v>
      </c>
      <c r="I122" s="189">
        <f>H122/(R47+R48)</f>
        <v>5.1636363636363633E-2</v>
      </c>
      <c r="J122" s="20"/>
      <c r="K122" s="20">
        <f>K108+K110+K112+K114+K116</f>
        <v>98844.139999999985</v>
      </c>
      <c r="L122" s="20"/>
      <c r="M122" s="129"/>
      <c r="N122" s="20"/>
      <c r="O122" s="20"/>
      <c r="P122" s="20"/>
      <c r="Q122" s="20"/>
      <c r="R122" s="20"/>
      <c r="S122" s="20"/>
      <c r="T122" s="148"/>
      <c r="U122" s="148"/>
      <c r="V122" s="148"/>
    </row>
    <row r="123" spans="2:22" ht="18" customHeight="1" x14ac:dyDescent="0.3">
      <c r="B123" s="100"/>
      <c r="C123" s="118" t="s">
        <v>82</v>
      </c>
      <c r="D123" s="139"/>
      <c r="E123" s="139">
        <f>+E121-E122</f>
        <v>22908.280000000028</v>
      </c>
      <c r="F123" s="139"/>
      <c r="G123" s="139"/>
      <c r="H123" s="139">
        <f>+H121-H122</f>
        <v>-2770.34</v>
      </c>
      <c r="I123" s="139"/>
      <c r="J123" s="139"/>
      <c r="K123" s="139">
        <f>+P96</f>
        <v>14522.090000000026</v>
      </c>
      <c r="L123" s="139"/>
      <c r="M123" s="140"/>
      <c r="N123" s="139"/>
      <c r="O123" s="139"/>
      <c r="P123" s="139"/>
      <c r="Q123" s="139"/>
      <c r="R123" s="139"/>
      <c r="S123" s="139"/>
      <c r="T123" s="149"/>
      <c r="U123" s="149"/>
      <c r="V123" s="149"/>
    </row>
    <row r="124" spans="2:22" ht="18" customHeight="1" x14ac:dyDescent="0.3"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36"/>
    </row>
    <row r="125" spans="2:22" ht="18" customHeight="1" x14ac:dyDescent="0.3">
      <c r="J125" s="15" t="s">
        <v>76</v>
      </c>
      <c r="K125" s="128">
        <f>+K106-K108-K110-K112-K114-K116-K123</f>
        <v>0</v>
      </c>
    </row>
    <row r="126" spans="2:22" x14ac:dyDescent="0.3">
      <c r="J126" s="15" t="s">
        <v>76</v>
      </c>
      <c r="K126" s="128">
        <f>+K123-P98</f>
        <v>9.0000000025611371E-2</v>
      </c>
    </row>
  </sheetData>
  <mergeCells count="1">
    <mergeCell ref="Q2:Q4"/>
  </mergeCells>
  <phoneticPr fontId="6" type="noConversion"/>
  <pageMargins left="0.75000000000000011" right="0.75000000000000011" top="1" bottom="1" header="0.5" footer="0.5"/>
  <pageSetup paperSize="9" scale="45" fitToHeight="2" orientation="landscape"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2:DB127"/>
  <sheetViews>
    <sheetView topLeftCell="A59" workbookViewId="0">
      <selection activeCell="I69" sqref="I69"/>
    </sheetView>
  </sheetViews>
  <sheetFormatPr defaultColWidth="8.77734375" defaultRowHeight="14.4" x14ac:dyDescent="0.3"/>
  <cols>
    <col min="1" max="1" width="5.44140625" customWidth="1"/>
    <col min="2" max="2" width="6.77734375" customWidth="1"/>
    <col min="3" max="3" width="27.77734375" customWidth="1"/>
    <col min="4" max="4" width="10.33203125" style="4" customWidth="1"/>
    <col min="5" max="5" width="10.6640625" style="4" customWidth="1"/>
    <col min="6" max="6" width="10.77734375" style="4" customWidth="1"/>
    <col min="7" max="7" width="10.33203125" style="4" customWidth="1"/>
    <col min="8" max="8" width="11.77734375" style="4" customWidth="1"/>
    <col min="9" max="9" width="12.44140625" style="4" customWidth="1"/>
    <col min="10" max="10" width="10.88671875" style="4" customWidth="1"/>
    <col min="11" max="12" width="10.77734375" style="4" customWidth="1"/>
    <col min="13" max="13" width="10.88671875" style="4" customWidth="1"/>
    <col min="14" max="14" width="10" style="4" customWidth="1"/>
    <col min="15" max="15" width="11.44140625" style="4" customWidth="1"/>
  </cols>
  <sheetData>
    <row r="2" spans="2:15" x14ac:dyDescent="0.3">
      <c r="B2" s="12" t="s">
        <v>70</v>
      </c>
      <c r="C2" s="12"/>
      <c r="D2" s="13" t="s">
        <v>108</v>
      </c>
      <c r="E2" s="11"/>
      <c r="F2" s="10"/>
      <c r="G2" s="11"/>
      <c r="H2" s="11"/>
      <c r="I2" s="11"/>
      <c r="J2" s="10"/>
      <c r="K2" s="10"/>
      <c r="L2" s="10"/>
      <c r="M2" s="10"/>
      <c r="N2" s="10"/>
      <c r="O2" s="10"/>
    </row>
    <row r="3" spans="2:15" x14ac:dyDescent="0.3">
      <c r="B3" s="9"/>
      <c r="C3" s="9"/>
      <c r="D3" s="14" t="s">
        <v>79</v>
      </c>
      <c r="E3" s="11"/>
      <c r="F3" s="10"/>
      <c r="G3" s="11"/>
      <c r="H3" s="11"/>
      <c r="I3" s="11"/>
      <c r="J3" s="10"/>
      <c r="K3" s="10"/>
      <c r="L3" s="10"/>
      <c r="M3" s="10"/>
      <c r="N3" s="10"/>
      <c r="O3" s="10"/>
    </row>
    <row r="4" spans="2:15" x14ac:dyDescent="0.3">
      <c r="B4" s="9"/>
      <c r="C4" s="9"/>
      <c r="D4" s="11" t="s">
        <v>0</v>
      </c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  <c r="K4" s="11" t="s">
        <v>7</v>
      </c>
      <c r="L4" s="11" t="s">
        <v>8</v>
      </c>
      <c r="M4" s="11" t="s">
        <v>9</v>
      </c>
      <c r="N4" s="11" t="s">
        <v>10</v>
      </c>
      <c r="O4" s="11" t="s">
        <v>11</v>
      </c>
    </row>
    <row r="5" spans="2:15" x14ac:dyDescent="0.3">
      <c r="B5" s="6">
        <v>100</v>
      </c>
      <c r="C5" s="6" t="s">
        <v>14</v>
      </c>
      <c r="D5" s="16"/>
      <c r="F5" s="5"/>
    </row>
    <row r="6" spans="2:15" s="6" customFormat="1" x14ac:dyDescent="0.3">
      <c r="B6">
        <v>1010</v>
      </c>
      <c r="C6" s="1" t="s">
        <v>63</v>
      </c>
      <c r="D6" s="21">
        <v>0</v>
      </c>
      <c r="E6" s="21">
        <v>0</v>
      </c>
      <c r="F6" s="21">
        <v>50</v>
      </c>
      <c r="G6" s="21">
        <v>50</v>
      </c>
      <c r="H6" s="21">
        <v>50</v>
      </c>
      <c r="I6" s="21">
        <v>50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</row>
    <row r="7" spans="2:15" s="6" customFormat="1" x14ac:dyDescent="0.3">
      <c r="B7">
        <v>1015</v>
      </c>
      <c r="C7" s="1" t="s">
        <v>136</v>
      </c>
      <c r="D7" s="21">
        <v>1650</v>
      </c>
      <c r="E7" s="21">
        <v>8391.67</v>
      </c>
      <c r="F7" s="21">
        <v>16046.67</v>
      </c>
      <c r="G7" s="21">
        <v>16046.67</v>
      </c>
      <c r="H7" s="21">
        <v>21407.59</v>
      </c>
      <c r="I7" s="21">
        <v>21686.33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</row>
    <row r="8" spans="2:15" x14ac:dyDescent="0.3">
      <c r="B8" s="1">
        <v>1020</v>
      </c>
      <c r="C8" s="1" t="s">
        <v>13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</row>
    <row r="9" spans="2:15" x14ac:dyDescent="0.3">
      <c r="B9" s="1">
        <v>1076</v>
      </c>
      <c r="C9" s="1" t="s">
        <v>15</v>
      </c>
      <c r="D9" s="21">
        <v>74659.5</v>
      </c>
      <c r="E9" s="21">
        <v>74659.5</v>
      </c>
      <c r="F9" s="21">
        <v>74659.5</v>
      </c>
      <c r="G9" s="21">
        <v>74659.5</v>
      </c>
      <c r="H9" s="21">
        <v>74659.5</v>
      </c>
      <c r="I9" s="21">
        <v>74659.5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</row>
    <row r="10" spans="2:15" x14ac:dyDescent="0.3">
      <c r="B10" s="1">
        <v>1090</v>
      </c>
      <c r="C10" s="1" t="s">
        <v>16</v>
      </c>
      <c r="D10" s="21">
        <v>210.28</v>
      </c>
      <c r="E10" s="21">
        <v>473.48</v>
      </c>
      <c r="F10" s="21">
        <v>845.68</v>
      </c>
      <c r="G10" s="21">
        <v>1250.72</v>
      </c>
      <c r="H10" s="21">
        <v>1720.34</v>
      </c>
      <c r="I10" s="21">
        <v>2427.9299999999998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2:15" x14ac:dyDescent="0.3">
      <c r="B11" s="1">
        <v>1100</v>
      </c>
      <c r="C11" s="1" t="s">
        <v>86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2:15" x14ac:dyDescent="0.3">
      <c r="B12" s="1">
        <v>1106</v>
      </c>
      <c r="C12" s="1" t="s">
        <v>60</v>
      </c>
      <c r="D12" s="21">
        <v>0</v>
      </c>
      <c r="E12" s="21">
        <v>2909.66</v>
      </c>
      <c r="F12" s="21">
        <v>2909.66</v>
      </c>
      <c r="G12" s="21">
        <v>2909.66</v>
      </c>
      <c r="H12" s="21">
        <v>2909.66</v>
      </c>
      <c r="I12" s="21">
        <v>2909.66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2:15" x14ac:dyDescent="0.3">
      <c r="B13" s="1">
        <v>1107</v>
      </c>
      <c r="C13" s="1" t="s">
        <v>153</v>
      </c>
      <c r="D13" s="21">
        <v>0</v>
      </c>
      <c r="E13" s="21">
        <v>0</v>
      </c>
      <c r="F13" s="21">
        <v>0</v>
      </c>
      <c r="G13" s="21">
        <v>0</v>
      </c>
      <c r="H13" s="21">
        <v>3477.27</v>
      </c>
      <c r="I13" s="21">
        <v>3477.27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2:15" x14ac:dyDescent="0.3">
      <c r="B14" s="1">
        <v>1200</v>
      </c>
      <c r="C14" s="1" t="s">
        <v>17</v>
      </c>
      <c r="D14" s="21">
        <v>0</v>
      </c>
      <c r="E14" s="21">
        <v>0</v>
      </c>
      <c r="F14" s="21">
        <v>0</v>
      </c>
      <c r="G14" s="21">
        <v>743</v>
      </c>
      <c r="H14" s="21">
        <v>743</v>
      </c>
      <c r="I14" s="21">
        <v>743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2:15" x14ac:dyDescent="0.3">
      <c r="B15" s="1">
        <v>1201</v>
      </c>
      <c r="C15" s="1" t="s">
        <v>18</v>
      </c>
      <c r="D15" s="21">
        <v>0</v>
      </c>
      <c r="E15" s="21">
        <v>0</v>
      </c>
      <c r="F15" s="21">
        <v>580</v>
      </c>
      <c r="G15" s="21">
        <v>2899</v>
      </c>
      <c r="H15" s="21">
        <v>2899</v>
      </c>
      <c r="I15" s="21">
        <v>2899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2:15" x14ac:dyDescent="0.3">
      <c r="B16" s="1">
        <v>1202</v>
      </c>
      <c r="C16" s="1" t="s">
        <v>19</v>
      </c>
      <c r="D16" s="21">
        <v>0</v>
      </c>
      <c r="E16" s="21">
        <v>0</v>
      </c>
      <c r="F16" s="21">
        <v>0</v>
      </c>
      <c r="G16" s="21">
        <v>0</v>
      </c>
      <c r="H16" s="21">
        <v>427</v>
      </c>
      <c r="I16" s="21">
        <v>427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2:106" x14ac:dyDescent="0.3">
      <c r="B17" s="1">
        <v>1300</v>
      </c>
      <c r="C17" s="1" t="s">
        <v>20</v>
      </c>
      <c r="D17" s="21">
        <v>97</v>
      </c>
      <c r="E17" s="21">
        <v>1186</v>
      </c>
      <c r="F17" s="21">
        <v>1557.24</v>
      </c>
      <c r="G17" s="21">
        <v>1569.24</v>
      </c>
      <c r="H17" s="21">
        <v>1581.74</v>
      </c>
      <c r="I17" s="21">
        <v>1653.74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2:106" x14ac:dyDescent="0.3">
      <c r="B18" s="1">
        <v>1301</v>
      </c>
      <c r="C18" s="1" t="s">
        <v>21</v>
      </c>
      <c r="D18" s="21">
        <v>-11</v>
      </c>
      <c r="E18" s="21">
        <v>-11</v>
      </c>
      <c r="F18" s="21">
        <v>-11</v>
      </c>
      <c r="G18" s="21">
        <v>-11</v>
      </c>
      <c r="H18" s="21">
        <v>-11</v>
      </c>
      <c r="I18" s="21">
        <v>-11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2:106" x14ac:dyDescent="0.3">
      <c r="B19" s="1">
        <v>1305</v>
      </c>
      <c r="C19" s="1" t="s">
        <v>22</v>
      </c>
      <c r="D19" s="21">
        <v>100</v>
      </c>
      <c r="E19" s="21">
        <v>589.91</v>
      </c>
      <c r="F19" s="21">
        <v>846.58</v>
      </c>
      <c r="G19" s="21">
        <v>866.58</v>
      </c>
      <c r="H19" s="21">
        <v>1558.67</v>
      </c>
      <c r="I19" s="21">
        <v>1822.8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2:106" x14ac:dyDescent="0.3">
      <c r="B20" s="1">
        <v>1306</v>
      </c>
      <c r="C20" s="1" t="s">
        <v>114</v>
      </c>
      <c r="D20" s="21">
        <v>0</v>
      </c>
      <c r="E20" s="21">
        <v>621</v>
      </c>
      <c r="F20" s="21">
        <v>621</v>
      </c>
      <c r="G20" s="21">
        <v>621</v>
      </c>
      <c r="H20" s="21">
        <v>621</v>
      </c>
      <c r="I20" s="21">
        <v>621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2:106" x14ac:dyDescent="0.3">
      <c r="B21" s="1">
        <v>1400</v>
      </c>
      <c r="C21" s="1" t="s">
        <v>85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2:106" x14ac:dyDescent="0.3">
      <c r="D22" s="23"/>
      <c r="E22" s="23"/>
      <c r="F22" s="24"/>
      <c r="G22" s="23"/>
      <c r="H22" s="23"/>
      <c r="I22" s="23"/>
      <c r="J22" s="23"/>
      <c r="K22" s="23"/>
      <c r="L22" s="23"/>
      <c r="M22" s="23"/>
      <c r="N22" s="23"/>
      <c r="O22" s="23"/>
    </row>
    <row r="23" spans="2:106" s="2" customFormat="1" x14ac:dyDescent="0.3">
      <c r="B23" s="3" t="s">
        <v>66</v>
      </c>
      <c r="C23" s="3" t="s">
        <v>14</v>
      </c>
      <c r="D23" s="25">
        <f t="shared" ref="D23:O23" si="0">SUM(D6:D22)</f>
        <v>76705.78</v>
      </c>
      <c r="E23" s="25">
        <f t="shared" si="0"/>
        <v>88820.22</v>
      </c>
      <c r="F23" s="25">
        <f t="shared" si="0"/>
        <v>98105.33</v>
      </c>
      <c r="G23" s="25">
        <f t="shared" si="0"/>
        <v>101604.37000000001</v>
      </c>
      <c r="H23" s="25">
        <f t="shared" si="0"/>
        <v>112043.77</v>
      </c>
      <c r="I23" s="25">
        <f t="shared" si="0"/>
        <v>113366.23000000001</v>
      </c>
      <c r="J23" s="25">
        <f t="shared" si="0"/>
        <v>0</v>
      </c>
      <c r="K23" s="25">
        <f t="shared" si="0"/>
        <v>0</v>
      </c>
      <c r="L23" s="25">
        <f t="shared" si="0"/>
        <v>0</v>
      </c>
      <c r="M23" s="25">
        <f t="shared" si="0"/>
        <v>0</v>
      </c>
      <c r="N23" s="25">
        <f t="shared" si="0"/>
        <v>0</v>
      </c>
      <c r="O23" s="25">
        <f t="shared" si="0"/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2:106" x14ac:dyDescent="0.3">
      <c r="C24" s="1"/>
      <c r="D24" s="26"/>
      <c r="E24" s="23"/>
      <c r="F24" s="27"/>
      <c r="G24" s="23"/>
      <c r="H24" s="23"/>
      <c r="I24" s="23"/>
      <c r="J24" s="23"/>
      <c r="K24" s="23"/>
      <c r="L24" s="26"/>
      <c r="M24" s="23"/>
      <c r="N24" s="23"/>
      <c r="O24" s="23"/>
    </row>
    <row r="25" spans="2:106" x14ac:dyDescent="0.3">
      <c r="B25" s="8">
        <v>101</v>
      </c>
      <c r="C25" s="8" t="s">
        <v>23</v>
      </c>
      <c r="D25" s="26"/>
      <c r="E25" s="23"/>
      <c r="F25" s="27"/>
      <c r="G25" s="23"/>
      <c r="H25" s="23"/>
      <c r="I25" s="23"/>
      <c r="J25" s="23"/>
      <c r="K25" s="23"/>
      <c r="L25" s="26"/>
      <c r="M25" s="23"/>
      <c r="N25" s="23"/>
      <c r="O25" s="23"/>
    </row>
    <row r="26" spans="2:106" x14ac:dyDescent="0.3">
      <c r="B26" s="1">
        <v>4000</v>
      </c>
      <c r="C26" s="1" t="s">
        <v>24</v>
      </c>
      <c r="D26" s="21">
        <v>5542.08</v>
      </c>
      <c r="E26" s="21">
        <v>11231.59</v>
      </c>
      <c r="F26" s="21">
        <v>16946.27</v>
      </c>
      <c r="G26" s="21">
        <v>22581.49</v>
      </c>
      <c r="H26" s="21">
        <v>28084.26</v>
      </c>
      <c r="I26" s="21">
        <v>33873.75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2:106" x14ac:dyDescent="0.3">
      <c r="B27" s="1">
        <v>4004</v>
      </c>
      <c r="C27" s="1" t="s">
        <v>122</v>
      </c>
      <c r="D27" s="21">
        <v>0</v>
      </c>
      <c r="E27" s="21">
        <v>15</v>
      </c>
      <c r="F27" s="21">
        <v>30</v>
      </c>
      <c r="G27" s="21">
        <v>45</v>
      </c>
      <c r="H27" s="21">
        <v>60</v>
      </c>
      <c r="I27" s="21">
        <v>75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06" x14ac:dyDescent="0.3">
      <c r="B28" s="1">
        <v>4010</v>
      </c>
      <c r="C28" s="1" t="s">
        <v>25</v>
      </c>
      <c r="D28" s="21">
        <v>85</v>
      </c>
      <c r="E28" s="21">
        <v>85</v>
      </c>
      <c r="F28" s="21">
        <v>85</v>
      </c>
      <c r="G28" s="21">
        <v>85</v>
      </c>
      <c r="H28" s="21">
        <v>85</v>
      </c>
      <c r="I28" s="21">
        <v>85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2:106" x14ac:dyDescent="0.3">
      <c r="B29" s="1">
        <v>4020</v>
      </c>
      <c r="C29" s="1" t="s">
        <v>26</v>
      </c>
      <c r="D29" s="21">
        <v>0</v>
      </c>
      <c r="E29" s="21">
        <v>0</v>
      </c>
      <c r="F29" s="21">
        <v>50</v>
      </c>
      <c r="G29" s="21">
        <v>50</v>
      </c>
      <c r="H29" s="21">
        <v>50</v>
      </c>
      <c r="I29" s="21">
        <v>50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06" x14ac:dyDescent="0.3">
      <c r="B30" s="1">
        <v>4030</v>
      </c>
      <c r="C30" s="1" t="s">
        <v>92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06" x14ac:dyDescent="0.3">
      <c r="B31" s="1">
        <v>4050</v>
      </c>
      <c r="C31" s="1" t="s">
        <v>27</v>
      </c>
      <c r="D31" s="21">
        <v>0</v>
      </c>
      <c r="E31" s="21">
        <v>0</v>
      </c>
      <c r="F31" s="21">
        <v>0</v>
      </c>
      <c r="G31" s="21">
        <v>250</v>
      </c>
      <c r="H31" s="21">
        <v>250</v>
      </c>
      <c r="I31" s="21">
        <v>1050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2:106" x14ac:dyDescent="0.3">
      <c r="B32" s="1">
        <v>4051</v>
      </c>
      <c r="C32" s="1" t="s">
        <v>28</v>
      </c>
      <c r="D32" s="21">
        <v>0</v>
      </c>
      <c r="E32" s="21">
        <v>217.82</v>
      </c>
      <c r="F32" s="21">
        <v>479.04</v>
      </c>
      <c r="G32" s="21">
        <v>774.79</v>
      </c>
      <c r="H32" s="21">
        <v>1048.18</v>
      </c>
      <c r="I32" s="21">
        <v>1048.18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x14ac:dyDescent="0.3">
      <c r="B33" s="1">
        <v>4052</v>
      </c>
      <c r="C33" s="1" t="s">
        <v>29</v>
      </c>
      <c r="D33" s="21">
        <v>0</v>
      </c>
      <c r="E33" s="21">
        <v>882.42</v>
      </c>
      <c r="F33" s="21">
        <v>882.42</v>
      </c>
      <c r="G33" s="21">
        <v>882.42</v>
      </c>
      <c r="H33" s="21">
        <v>882.42</v>
      </c>
      <c r="I33" s="21">
        <v>882.42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 x14ac:dyDescent="0.3">
      <c r="B34" s="1">
        <v>4053</v>
      </c>
      <c r="C34" s="1" t="s">
        <v>30</v>
      </c>
      <c r="D34" s="21">
        <v>95</v>
      </c>
      <c r="E34" s="21">
        <v>987.47</v>
      </c>
      <c r="F34" s="21">
        <v>1257.47</v>
      </c>
      <c r="G34" s="21">
        <v>1257.47</v>
      </c>
      <c r="H34" s="21">
        <v>1257.47</v>
      </c>
      <c r="I34" s="21">
        <v>1257.47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2:15" x14ac:dyDescent="0.3">
      <c r="B35" s="1">
        <v>4054</v>
      </c>
      <c r="C35" s="1" t="s">
        <v>31</v>
      </c>
      <c r="D35" s="21">
        <v>-670</v>
      </c>
      <c r="E35" s="21">
        <v>22.5</v>
      </c>
      <c r="F35" s="21">
        <v>22.5</v>
      </c>
      <c r="G35" s="21">
        <v>22.5</v>
      </c>
      <c r="H35" s="21">
        <v>37.5</v>
      </c>
      <c r="I35" s="21">
        <v>37.5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 x14ac:dyDescent="0.3">
      <c r="B36" s="1">
        <v>4055</v>
      </c>
      <c r="C36" s="1" t="s">
        <v>32</v>
      </c>
      <c r="D36" s="21">
        <v>200.16</v>
      </c>
      <c r="E36" s="21">
        <v>1034.52</v>
      </c>
      <c r="F36" s="21">
        <v>1056.9000000000001</v>
      </c>
      <c r="G36" s="21">
        <v>1291.7</v>
      </c>
      <c r="H36" s="21">
        <v>2126.06</v>
      </c>
      <c r="I36" s="21">
        <v>2147.92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2:15" x14ac:dyDescent="0.3">
      <c r="B37" s="1">
        <v>4057</v>
      </c>
      <c r="C37" s="1" t="s">
        <v>33</v>
      </c>
      <c r="D37" s="21">
        <v>3</v>
      </c>
      <c r="E37" s="21">
        <v>6</v>
      </c>
      <c r="F37" s="21">
        <v>54.75</v>
      </c>
      <c r="G37" s="21">
        <v>60.75</v>
      </c>
      <c r="H37" s="21">
        <v>60.75</v>
      </c>
      <c r="I37" s="21">
        <v>138.30000000000001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 x14ac:dyDescent="0.3">
      <c r="B38" s="1">
        <v>4058</v>
      </c>
      <c r="C38" s="1" t="s">
        <v>87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2:15" x14ac:dyDescent="0.3">
      <c r="B39" s="1">
        <v>4059</v>
      </c>
      <c r="C39" s="1" t="s">
        <v>136</v>
      </c>
      <c r="D39" s="21">
        <v>0</v>
      </c>
      <c r="E39" s="21">
        <v>14102.2</v>
      </c>
      <c r="F39" s="21">
        <v>19593.16</v>
      </c>
      <c r="G39" s="21">
        <v>25016.68</v>
      </c>
      <c r="H39" s="21">
        <v>27212.68</v>
      </c>
      <c r="I39" s="21">
        <v>28863.08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 x14ac:dyDescent="0.3">
      <c r="B40" s="1">
        <v>4060</v>
      </c>
      <c r="C40" s="1" t="s">
        <v>90</v>
      </c>
      <c r="D40" s="21">
        <v>0</v>
      </c>
      <c r="E40" s="21">
        <v>40.799999999999997</v>
      </c>
      <c r="F40" s="21">
        <v>62.45</v>
      </c>
      <c r="G40" s="21">
        <v>62.45</v>
      </c>
      <c r="H40" s="21">
        <v>122.38</v>
      </c>
      <c r="I40" s="21">
        <v>142.65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2:15" x14ac:dyDescent="0.3">
      <c r="B41" s="1">
        <v>4061</v>
      </c>
      <c r="C41" s="1" t="s">
        <v>94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x14ac:dyDescent="0.3">
      <c r="B42" s="1">
        <v>4400</v>
      </c>
      <c r="C42" s="1" t="s">
        <v>34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2:15" x14ac:dyDescent="0.3">
      <c r="B43" s="1">
        <v>4448</v>
      </c>
      <c r="C43" s="1" t="s">
        <v>107</v>
      </c>
      <c r="D43" s="21">
        <v>0</v>
      </c>
      <c r="E43" s="21">
        <v>0</v>
      </c>
      <c r="F43" s="21">
        <v>13</v>
      </c>
      <c r="G43" s="21">
        <v>13</v>
      </c>
      <c r="H43" s="21">
        <v>13</v>
      </c>
      <c r="I43" s="21">
        <v>13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 x14ac:dyDescent="0.3">
      <c r="B44" s="1">
        <v>4449</v>
      </c>
      <c r="C44" s="1" t="s">
        <v>35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2:15" x14ac:dyDescent="0.3">
      <c r="B45" s="1">
        <v>4452</v>
      </c>
      <c r="C45" s="1" t="s">
        <v>36</v>
      </c>
      <c r="D45" s="21">
        <v>-500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2:15" x14ac:dyDescent="0.3">
      <c r="B46" s="1">
        <v>4721</v>
      </c>
      <c r="C46" s="1" t="s">
        <v>112</v>
      </c>
      <c r="D46" s="21">
        <v>0</v>
      </c>
      <c r="E46" s="21">
        <v>0</v>
      </c>
      <c r="F46" s="21">
        <v>0</v>
      </c>
      <c r="G46" s="21">
        <v>876.95</v>
      </c>
      <c r="H46" s="21">
        <v>4617.8500000000004</v>
      </c>
      <c r="I46" s="21">
        <v>4617.8500000000004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x14ac:dyDescent="0.3">
      <c r="B47" s="1">
        <v>4730</v>
      </c>
      <c r="C47" s="1" t="s">
        <v>103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x14ac:dyDescent="0.3">
      <c r="B48" s="1">
        <v>4920</v>
      </c>
      <c r="C48" s="1" t="s">
        <v>64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2:106" x14ac:dyDescent="0.3">
      <c r="B49" s="1">
        <v>4930</v>
      </c>
      <c r="C49" s="1" t="s">
        <v>101</v>
      </c>
      <c r="D49" s="21">
        <v>0</v>
      </c>
      <c r="E49" s="21">
        <v>4750</v>
      </c>
      <c r="F49" s="21">
        <v>4750</v>
      </c>
      <c r="G49" s="21">
        <v>4750</v>
      </c>
      <c r="H49" s="21">
        <v>4750</v>
      </c>
      <c r="I49" s="21">
        <v>5680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06" x14ac:dyDescent="0.3">
      <c r="B50" s="1"/>
      <c r="C50" s="1"/>
      <c r="D50" s="23"/>
      <c r="E50" s="23"/>
      <c r="F50" s="24"/>
      <c r="G50" s="23"/>
      <c r="H50" s="23"/>
      <c r="I50" s="21"/>
      <c r="J50" s="21"/>
      <c r="K50" s="22"/>
      <c r="L50" s="21"/>
      <c r="M50" s="22"/>
      <c r="N50" s="23"/>
      <c r="O50" s="23"/>
    </row>
    <row r="51" spans="2:106" s="2" customFormat="1" x14ac:dyDescent="0.3">
      <c r="B51" s="3" t="s">
        <v>66</v>
      </c>
      <c r="C51" s="3" t="s">
        <v>23</v>
      </c>
      <c r="D51" s="28">
        <f t="shared" ref="D51:O51" si="1">SUM(D26:D50)</f>
        <v>4755.24</v>
      </c>
      <c r="E51" s="28">
        <f t="shared" si="1"/>
        <v>33375.32</v>
      </c>
      <c r="F51" s="28">
        <f t="shared" si="1"/>
        <v>45282.96</v>
      </c>
      <c r="G51" s="28">
        <f t="shared" si="1"/>
        <v>58020.2</v>
      </c>
      <c r="H51" s="28">
        <f t="shared" si="1"/>
        <v>70657.55</v>
      </c>
      <c r="I51" s="28">
        <f t="shared" si="1"/>
        <v>79962.12</v>
      </c>
      <c r="J51" s="28">
        <f t="shared" si="1"/>
        <v>0</v>
      </c>
      <c r="K51" s="28">
        <f t="shared" si="1"/>
        <v>0</v>
      </c>
      <c r="L51" s="28">
        <f t="shared" si="1"/>
        <v>0</v>
      </c>
      <c r="M51" s="28">
        <f t="shared" si="1"/>
        <v>0</v>
      </c>
      <c r="N51" s="28">
        <f t="shared" si="1"/>
        <v>0</v>
      </c>
      <c r="O51" s="28">
        <f t="shared" si="1"/>
        <v>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</row>
    <row r="52" spans="2:106" x14ac:dyDescent="0.3">
      <c r="D52" s="23"/>
      <c r="E52" s="23"/>
      <c r="F52" s="24"/>
      <c r="G52" s="23"/>
      <c r="H52" s="23"/>
      <c r="I52" s="21"/>
      <c r="J52" s="21"/>
      <c r="K52" s="22"/>
      <c r="L52" s="21"/>
      <c r="M52" s="23"/>
      <c r="N52" s="23"/>
      <c r="O52" s="23"/>
    </row>
    <row r="53" spans="2:106" x14ac:dyDescent="0.3">
      <c r="B53" s="6">
        <v>104</v>
      </c>
      <c r="C53" s="8" t="s">
        <v>37</v>
      </c>
      <c r="D53" s="23"/>
      <c r="E53" s="23"/>
      <c r="F53" s="24"/>
      <c r="G53" s="23"/>
      <c r="H53" s="23"/>
      <c r="I53" s="21"/>
      <c r="J53" s="21"/>
      <c r="K53" s="22"/>
      <c r="L53" s="21"/>
      <c r="M53" s="23"/>
      <c r="N53" s="23"/>
      <c r="O53" s="23"/>
    </row>
    <row r="54" spans="2:106" x14ac:dyDescent="0.3">
      <c r="B54">
        <v>4140</v>
      </c>
      <c r="C54" s="1" t="s">
        <v>37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06" x14ac:dyDescent="0.3">
      <c r="B55">
        <v>4142</v>
      </c>
      <c r="C55" s="1" t="s">
        <v>38</v>
      </c>
      <c r="D55" s="21">
        <v>0</v>
      </c>
      <c r="E55" s="21">
        <v>0</v>
      </c>
      <c r="F55" s="21">
        <v>0</v>
      </c>
      <c r="G55" s="21">
        <v>0</v>
      </c>
      <c r="H55" s="21">
        <v>350</v>
      </c>
      <c r="I55" s="21">
        <v>350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06" x14ac:dyDescent="0.3">
      <c r="B56">
        <v>4143</v>
      </c>
      <c r="C56" s="1" t="s">
        <v>39</v>
      </c>
      <c r="D56" s="21">
        <v>0.02</v>
      </c>
      <c r="E56" s="21">
        <v>300.26</v>
      </c>
      <c r="F56" s="21">
        <v>300.52</v>
      </c>
      <c r="G56" s="21">
        <v>301.04000000000002</v>
      </c>
      <c r="H56" s="21">
        <v>301.04000000000002</v>
      </c>
      <c r="I56" s="21">
        <v>301.41000000000003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06" x14ac:dyDescent="0.3">
      <c r="B57">
        <v>4144</v>
      </c>
      <c r="C57" s="1" t="s">
        <v>65</v>
      </c>
      <c r="D57" s="21">
        <v>-600.15</v>
      </c>
      <c r="E57" s="21">
        <v>0</v>
      </c>
      <c r="F57" s="21">
        <v>3.38</v>
      </c>
      <c r="G57" s="21">
        <v>3.38</v>
      </c>
      <c r="H57" s="21">
        <v>3.38</v>
      </c>
      <c r="I57" s="21">
        <v>3.38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2:106" x14ac:dyDescent="0.3">
      <c r="B58" s="1">
        <v>4145</v>
      </c>
      <c r="C58" s="1" t="s">
        <v>40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06" x14ac:dyDescent="0.3">
      <c r="B59" s="1">
        <v>4146</v>
      </c>
      <c r="C59" s="1" t="s">
        <v>41</v>
      </c>
      <c r="D59" s="21">
        <v>0</v>
      </c>
      <c r="E59" s="21">
        <v>50</v>
      </c>
      <c r="F59" s="21">
        <v>50</v>
      </c>
      <c r="G59" s="21">
        <v>50</v>
      </c>
      <c r="H59" s="21">
        <v>50</v>
      </c>
      <c r="I59" s="21">
        <v>50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2:106" x14ac:dyDescent="0.3">
      <c r="D60" s="23"/>
      <c r="E60" s="23"/>
      <c r="F60" s="24"/>
      <c r="G60" s="23"/>
      <c r="H60" s="23"/>
      <c r="I60" s="23"/>
      <c r="J60" s="23"/>
      <c r="K60" s="23"/>
      <c r="L60" s="23"/>
      <c r="M60" s="23"/>
      <c r="N60" s="23"/>
      <c r="O60" s="23"/>
    </row>
    <row r="61" spans="2:106" s="2" customFormat="1" x14ac:dyDescent="0.3">
      <c r="B61" s="2" t="s">
        <v>66</v>
      </c>
      <c r="C61" s="3" t="s">
        <v>37</v>
      </c>
      <c r="D61" s="25">
        <f>SUM(D54:D60)</f>
        <v>-600.13</v>
      </c>
      <c r="E61" s="25">
        <f t="shared" ref="E61:O61" si="2">SUM(E54:E60)</f>
        <v>350.26</v>
      </c>
      <c r="F61" s="25">
        <f>SUM(F54:F60)</f>
        <v>353.9</v>
      </c>
      <c r="G61" s="25">
        <f t="shared" si="2"/>
        <v>354.42</v>
      </c>
      <c r="H61" s="25">
        <f t="shared" si="2"/>
        <v>704.42</v>
      </c>
      <c r="I61" s="25">
        <f t="shared" si="2"/>
        <v>704.79000000000008</v>
      </c>
      <c r="J61" s="25">
        <f t="shared" si="2"/>
        <v>0</v>
      </c>
      <c r="K61" s="25">
        <f t="shared" si="2"/>
        <v>0</v>
      </c>
      <c r="L61" s="25">
        <f t="shared" si="2"/>
        <v>0</v>
      </c>
      <c r="M61" s="25">
        <f t="shared" si="2"/>
        <v>0</v>
      </c>
      <c r="N61" s="25">
        <f t="shared" si="2"/>
        <v>0</v>
      </c>
      <c r="O61" s="25">
        <f t="shared" si="2"/>
        <v>0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</row>
    <row r="62" spans="2:106" x14ac:dyDescent="0.3">
      <c r="C62" s="1"/>
      <c r="D62" s="26"/>
      <c r="E62" s="23"/>
      <c r="F62" s="27"/>
      <c r="G62" s="23"/>
      <c r="H62" s="23"/>
      <c r="I62" s="23"/>
      <c r="J62" s="23"/>
      <c r="K62" s="23"/>
      <c r="L62" s="26"/>
      <c r="M62" s="23"/>
      <c r="N62" s="23"/>
      <c r="O62" s="23"/>
    </row>
    <row r="63" spans="2:106" x14ac:dyDescent="0.3">
      <c r="B63" s="6">
        <v>301</v>
      </c>
      <c r="C63" s="8" t="s">
        <v>42</v>
      </c>
      <c r="D63" s="26"/>
      <c r="E63" s="23"/>
      <c r="F63" s="27"/>
      <c r="G63" s="23"/>
      <c r="H63" s="23"/>
      <c r="I63" s="23"/>
      <c r="J63" s="23"/>
      <c r="K63" s="23"/>
      <c r="L63" s="26"/>
      <c r="M63" s="23"/>
      <c r="N63" s="23"/>
      <c r="O63" s="23"/>
    </row>
    <row r="64" spans="2:106" x14ac:dyDescent="0.3">
      <c r="B64" s="1">
        <v>4200</v>
      </c>
      <c r="C64" s="1" t="s">
        <v>43</v>
      </c>
      <c r="D64" s="21">
        <v>0</v>
      </c>
      <c r="E64" s="21">
        <v>0</v>
      </c>
      <c r="F64" s="21">
        <v>65</v>
      </c>
      <c r="G64" s="21">
        <v>65</v>
      </c>
      <c r="H64" s="21">
        <v>165</v>
      </c>
      <c r="I64" s="21">
        <v>230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2:106" x14ac:dyDescent="0.3">
      <c r="B65" s="1">
        <v>4201</v>
      </c>
      <c r="C65" s="1" t="s">
        <v>44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2:106" x14ac:dyDescent="0.3">
      <c r="B66" s="1">
        <v>4202</v>
      </c>
      <c r="C66" s="1" t="s">
        <v>45</v>
      </c>
      <c r="D66" s="21">
        <v>0</v>
      </c>
      <c r="E66" s="21">
        <v>62.5</v>
      </c>
      <c r="F66" s="21">
        <v>125</v>
      </c>
      <c r="G66" s="21">
        <v>125</v>
      </c>
      <c r="H66" s="21">
        <v>125</v>
      </c>
      <c r="I66" s="21">
        <v>187.5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2:106" x14ac:dyDescent="0.3">
      <c r="B67" s="1">
        <v>4210</v>
      </c>
      <c r="C67" s="1" t="s">
        <v>93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2:106" x14ac:dyDescent="0.3">
      <c r="B68" s="1">
        <v>4300</v>
      </c>
      <c r="C68" s="1" t="s">
        <v>46</v>
      </c>
      <c r="D68" s="21">
        <v>0</v>
      </c>
      <c r="E68" s="21">
        <v>0</v>
      </c>
      <c r="F68" s="21">
        <v>304.88</v>
      </c>
      <c r="G68" s="21">
        <v>304.88</v>
      </c>
      <c r="H68" s="21">
        <v>914.64</v>
      </c>
      <c r="I68" s="21">
        <v>1046.6400000000001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06" x14ac:dyDescent="0.3">
      <c r="B69" s="1">
        <v>4301</v>
      </c>
      <c r="C69" s="1" t="s">
        <v>47</v>
      </c>
      <c r="D69" s="21">
        <v>-256.82</v>
      </c>
      <c r="E69" s="21">
        <v>40.82</v>
      </c>
      <c r="F69" s="21">
        <v>1672.03</v>
      </c>
      <c r="G69" s="21">
        <v>3165.37</v>
      </c>
      <c r="H69" s="21">
        <v>3288.88</v>
      </c>
      <c r="I69" s="21">
        <v>3455.58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06" x14ac:dyDescent="0.3">
      <c r="B70" s="1">
        <v>4302</v>
      </c>
      <c r="C70" s="1" t="s">
        <v>48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2:106" x14ac:dyDescent="0.3">
      <c r="B71" s="1">
        <v>4303</v>
      </c>
      <c r="C71" s="1" t="s">
        <v>49</v>
      </c>
      <c r="D71" s="21">
        <v>0</v>
      </c>
      <c r="E71" s="21">
        <v>157.5</v>
      </c>
      <c r="F71" s="21">
        <v>157.5</v>
      </c>
      <c r="G71" s="21">
        <v>157.5</v>
      </c>
      <c r="H71" s="21">
        <v>255.5</v>
      </c>
      <c r="I71" s="21">
        <v>255.5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06" x14ac:dyDescent="0.3">
      <c r="B72" s="1">
        <v>4306</v>
      </c>
      <c r="C72" s="1" t="s">
        <v>50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06" x14ac:dyDescent="0.3">
      <c r="B73" s="1">
        <v>4308</v>
      </c>
      <c r="C73" s="1" t="s">
        <v>51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2:106" x14ac:dyDescent="0.3">
      <c r="B74" s="1">
        <v>4309</v>
      </c>
      <c r="C74" s="1" t="s">
        <v>109</v>
      </c>
      <c r="D74" s="21">
        <v>0</v>
      </c>
      <c r="E74" s="21">
        <v>34</v>
      </c>
      <c r="F74" s="21">
        <v>34</v>
      </c>
      <c r="G74" s="21">
        <v>34</v>
      </c>
      <c r="H74" s="21">
        <v>34</v>
      </c>
      <c r="I74" s="21">
        <v>34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06" x14ac:dyDescent="0.3">
      <c r="B75" s="1">
        <v>4320</v>
      </c>
      <c r="C75" s="1" t="s">
        <v>52</v>
      </c>
      <c r="D75" s="21">
        <v>0</v>
      </c>
      <c r="E75" s="21">
        <v>0</v>
      </c>
      <c r="F75" s="21">
        <v>0</v>
      </c>
      <c r="G75" s="21">
        <v>0</v>
      </c>
      <c r="H75" s="21">
        <v>2701</v>
      </c>
      <c r="I75" s="21">
        <v>2701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06" x14ac:dyDescent="0.3">
      <c r="B76" s="1"/>
      <c r="C76" s="1"/>
      <c r="D76" s="23"/>
      <c r="E76" s="23"/>
      <c r="F76" s="24"/>
      <c r="G76" s="23"/>
      <c r="H76" s="23"/>
      <c r="I76" s="23"/>
      <c r="J76" s="23"/>
      <c r="K76" s="23"/>
      <c r="L76" s="23"/>
      <c r="M76" s="23"/>
      <c r="N76" s="23"/>
      <c r="O76" s="23"/>
    </row>
    <row r="77" spans="2:106" s="2" customFormat="1" x14ac:dyDescent="0.3">
      <c r="B77" s="2" t="s">
        <v>66</v>
      </c>
      <c r="C77" s="3" t="s">
        <v>42</v>
      </c>
      <c r="D77" s="25">
        <f>SUM(D64:D76)</f>
        <v>-256.82</v>
      </c>
      <c r="E77" s="25">
        <f t="shared" ref="E77:O77" si="3">SUM(E64:E76)</f>
        <v>294.82</v>
      </c>
      <c r="F77" s="25">
        <f t="shared" si="3"/>
        <v>2358.41</v>
      </c>
      <c r="G77" s="25">
        <f t="shared" si="3"/>
        <v>3851.75</v>
      </c>
      <c r="H77" s="25">
        <f t="shared" si="3"/>
        <v>7484.02</v>
      </c>
      <c r="I77" s="25">
        <f t="shared" si="3"/>
        <v>7910.22</v>
      </c>
      <c r="J77" s="25">
        <f t="shared" si="3"/>
        <v>0</v>
      </c>
      <c r="K77" s="25">
        <f t="shared" si="3"/>
        <v>0</v>
      </c>
      <c r="L77" s="25">
        <f t="shared" si="3"/>
        <v>0</v>
      </c>
      <c r="M77" s="25">
        <f t="shared" si="3"/>
        <v>0</v>
      </c>
      <c r="N77" s="25">
        <f t="shared" si="3"/>
        <v>0</v>
      </c>
      <c r="O77" s="25">
        <f t="shared" si="3"/>
        <v>0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</row>
    <row r="78" spans="2:106" x14ac:dyDescent="0.3">
      <c r="C78" s="1"/>
      <c r="D78" s="26"/>
      <c r="E78" s="23"/>
      <c r="F78" s="27"/>
      <c r="G78" s="23"/>
      <c r="H78" s="23"/>
      <c r="I78" s="23"/>
      <c r="J78" s="23"/>
      <c r="K78" s="23"/>
      <c r="L78" s="26"/>
      <c r="M78" s="23"/>
      <c r="N78" s="23"/>
      <c r="O78" s="23"/>
    </row>
    <row r="79" spans="2:106" x14ac:dyDescent="0.3">
      <c r="B79" s="6">
        <v>302</v>
      </c>
      <c r="C79" s="8" t="s">
        <v>53</v>
      </c>
      <c r="D79" s="26"/>
      <c r="E79" s="23"/>
      <c r="F79" s="27"/>
      <c r="G79" s="23"/>
      <c r="H79" s="23"/>
      <c r="I79" s="23"/>
      <c r="J79" s="23"/>
      <c r="K79" s="23"/>
      <c r="L79" s="26"/>
      <c r="M79" s="23"/>
      <c r="N79" s="23"/>
      <c r="O79" s="23"/>
    </row>
    <row r="80" spans="2:106" x14ac:dyDescent="0.3">
      <c r="B80">
        <v>4350</v>
      </c>
      <c r="C80" s="1" t="s">
        <v>53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2:106" x14ac:dyDescent="0.3">
      <c r="B81" s="1">
        <v>4351</v>
      </c>
      <c r="C81" s="1" t="s">
        <v>55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2:106" x14ac:dyDescent="0.3">
      <c r="B82" s="1">
        <v>4352</v>
      </c>
      <c r="C82" s="1" t="s">
        <v>56</v>
      </c>
      <c r="D82" s="21">
        <v>6</v>
      </c>
      <c r="E82" s="21">
        <v>12</v>
      </c>
      <c r="F82" s="21">
        <v>12</v>
      </c>
      <c r="G82" s="21">
        <v>3432</v>
      </c>
      <c r="H82" s="21">
        <v>5132</v>
      </c>
      <c r="I82" s="21">
        <v>8546.5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06" x14ac:dyDescent="0.3">
      <c r="B83" s="1">
        <v>4353</v>
      </c>
      <c r="C83" s="1" t="s">
        <v>57</v>
      </c>
      <c r="D83" s="21">
        <v>0</v>
      </c>
      <c r="E83" s="21">
        <v>254.5</v>
      </c>
      <c r="F83" s="21">
        <v>254.5</v>
      </c>
      <c r="G83" s="21">
        <v>254.5</v>
      </c>
      <c r="H83" s="21">
        <v>254.5</v>
      </c>
      <c r="I83" s="21">
        <v>263.22000000000003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2:106" x14ac:dyDescent="0.3">
      <c r="B84" s="1">
        <v>4354</v>
      </c>
      <c r="C84" s="1" t="s">
        <v>111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2:106" x14ac:dyDescent="0.3">
      <c r="B85" s="1">
        <v>4375</v>
      </c>
      <c r="C85" s="1" t="s">
        <v>58</v>
      </c>
      <c r="D85" s="21">
        <v>0</v>
      </c>
      <c r="E85" s="21">
        <v>0</v>
      </c>
      <c r="F85" s="21">
        <v>0</v>
      </c>
      <c r="G85" s="21">
        <v>0</v>
      </c>
      <c r="H85" s="21">
        <v>1300</v>
      </c>
      <c r="I85" s="21">
        <v>1300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2:106" x14ac:dyDescent="0.3">
      <c r="B86" s="1"/>
      <c r="C86" s="1"/>
      <c r="D86" s="26"/>
      <c r="E86" s="23"/>
      <c r="F86" s="27"/>
      <c r="G86" s="23"/>
      <c r="H86" s="23"/>
      <c r="I86" s="21"/>
      <c r="J86" s="21"/>
      <c r="K86" s="22"/>
      <c r="L86" s="21"/>
      <c r="M86" s="23"/>
      <c r="N86" s="23"/>
      <c r="O86" s="23"/>
    </row>
    <row r="87" spans="2:106" s="6" customFormat="1" x14ac:dyDescent="0.3">
      <c r="B87" s="159" t="s">
        <v>66</v>
      </c>
      <c r="C87" s="7" t="s">
        <v>54</v>
      </c>
      <c r="D87" s="158">
        <f>SUM(D80:D86)</f>
        <v>6</v>
      </c>
      <c r="E87" s="158">
        <f t="shared" ref="E87:O87" si="4">SUM(E80:E86)</f>
        <v>266.5</v>
      </c>
      <c r="F87" s="158">
        <f t="shared" si="4"/>
        <v>266.5</v>
      </c>
      <c r="G87" s="158">
        <f t="shared" si="4"/>
        <v>3686.5</v>
      </c>
      <c r="H87" s="158">
        <f t="shared" si="4"/>
        <v>6686.5</v>
      </c>
      <c r="I87" s="158">
        <f t="shared" si="4"/>
        <v>10109.719999999999</v>
      </c>
      <c r="J87" s="158">
        <f t="shared" si="4"/>
        <v>0</v>
      </c>
      <c r="K87" s="158">
        <f t="shared" si="4"/>
        <v>0</v>
      </c>
      <c r="L87" s="158">
        <f t="shared" si="4"/>
        <v>0</v>
      </c>
      <c r="M87" s="158">
        <f t="shared" si="4"/>
        <v>0</v>
      </c>
      <c r="N87" s="158">
        <f t="shared" si="4"/>
        <v>0</v>
      </c>
      <c r="O87" s="158">
        <f t="shared" si="4"/>
        <v>0</v>
      </c>
    </row>
    <row r="88" spans="2:106" x14ac:dyDescent="0.3">
      <c r="C88" s="1"/>
      <c r="D88" s="26"/>
      <c r="E88" s="23"/>
      <c r="F88" s="23"/>
      <c r="G88" s="23"/>
      <c r="H88" s="23"/>
      <c r="I88" s="23"/>
      <c r="J88" s="23"/>
      <c r="K88" s="23"/>
      <c r="L88" s="26"/>
      <c r="M88" s="23"/>
      <c r="N88" s="23"/>
      <c r="O88" s="23"/>
    </row>
    <row r="89" spans="2:106" x14ac:dyDescent="0.3">
      <c r="B89" s="6">
        <v>805</v>
      </c>
      <c r="C89" s="8" t="s">
        <v>59</v>
      </c>
      <c r="D89" s="26"/>
      <c r="E89" s="23"/>
      <c r="F89" s="23"/>
      <c r="G89" s="23"/>
      <c r="H89" s="23"/>
      <c r="I89" s="23"/>
      <c r="J89" s="23"/>
      <c r="K89" s="23"/>
      <c r="L89" s="26"/>
      <c r="M89" s="23"/>
      <c r="N89" s="23"/>
      <c r="O89" s="23"/>
    </row>
    <row r="90" spans="2:106" x14ac:dyDescent="0.3">
      <c r="B90" s="1">
        <v>4800</v>
      </c>
      <c r="C90" s="1" t="s">
        <v>59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2:106" x14ac:dyDescent="0.3">
      <c r="B91" s="1">
        <v>4802</v>
      </c>
      <c r="C91" s="1" t="s">
        <v>89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2:106" x14ac:dyDescent="0.3">
      <c r="B92" s="1">
        <v>4803</v>
      </c>
      <c r="C92" s="1" t="s">
        <v>85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2:106" x14ac:dyDescent="0.3">
      <c r="B93" s="1">
        <v>4806</v>
      </c>
      <c r="C93" s="1" t="s">
        <v>91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</row>
    <row r="94" spans="2:106" x14ac:dyDescent="0.3">
      <c r="B94" s="1">
        <v>4807</v>
      </c>
      <c r="C94" s="1" t="s">
        <v>123</v>
      </c>
      <c r="D94" s="21">
        <v>0</v>
      </c>
      <c r="E94" s="21">
        <v>0</v>
      </c>
      <c r="F94" s="21">
        <v>97.37</v>
      </c>
      <c r="G94" s="21">
        <v>157.37</v>
      </c>
      <c r="H94" s="21">
        <v>157.37</v>
      </c>
      <c r="I94" s="21">
        <v>157.37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2:106" x14ac:dyDescent="0.3">
      <c r="B95" s="1"/>
      <c r="C95" s="1"/>
      <c r="D95" s="26"/>
      <c r="E95" s="23"/>
      <c r="F95" s="27"/>
      <c r="G95" s="23"/>
      <c r="H95" s="23"/>
      <c r="I95" s="23"/>
      <c r="J95" s="23"/>
      <c r="K95" s="23"/>
      <c r="L95" s="26"/>
      <c r="M95" s="23"/>
      <c r="N95" s="23"/>
      <c r="O95" s="23"/>
    </row>
    <row r="96" spans="2:106" s="2" customFormat="1" x14ac:dyDescent="0.3">
      <c r="B96" s="2" t="s">
        <v>66</v>
      </c>
      <c r="C96" s="3" t="s">
        <v>59</v>
      </c>
      <c r="D96" s="25">
        <f>SUM(D90:D94)</f>
        <v>0</v>
      </c>
      <c r="E96" s="25">
        <f t="shared" ref="E96:O96" si="5">SUM(E89:E94)</f>
        <v>0</v>
      </c>
      <c r="F96" s="25">
        <f t="shared" si="5"/>
        <v>97.37</v>
      </c>
      <c r="G96" s="25">
        <f t="shared" si="5"/>
        <v>157.37</v>
      </c>
      <c r="H96" s="25">
        <f t="shared" si="5"/>
        <v>157.37</v>
      </c>
      <c r="I96" s="25">
        <f t="shared" si="5"/>
        <v>157.37</v>
      </c>
      <c r="J96" s="25">
        <f t="shared" si="5"/>
        <v>0</v>
      </c>
      <c r="K96" s="25">
        <f t="shared" si="5"/>
        <v>0</v>
      </c>
      <c r="L96" s="25">
        <f t="shared" si="5"/>
        <v>0</v>
      </c>
      <c r="M96" s="25">
        <f t="shared" si="5"/>
        <v>0</v>
      </c>
      <c r="N96" s="25">
        <f t="shared" si="5"/>
        <v>0</v>
      </c>
      <c r="O96" s="25">
        <f t="shared" si="5"/>
        <v>0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</row>
    <row r="97" spans="2:15" x14ac:dyDescent="0.3">
      <c r="C97" s="1"/>
      <c r="D97" s="29"/>
      <c r="E97" s="30"/>
      <c r="F97" s="31"/>
      <c r="G97" s="23"/>
      <c r="H97" s="23"/>
      <c r="I97" s="23"/>
      <c r="J97" s="23"/>
      <c r="K97" s="23"/>
      <c r="L97" s="23"/>
      <c r="M97" s="23"/>
      <c r="N97" s="23"/>
      <c r="O97" s="23"/>
    </row>
    <row r="98" spans="2:15" x14ac:dyDescent="0.3">
      <c r="C98" t="s">
        <v>71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2:15" x14ac:dyDescent="0.3">
      <c r="C99" t="s">
        <v>72</v>
      </c>
      <c r="D99" s="23">
        <f t="shared" ref="D99:O99" si="6">+D23</f>
        <v>76705.78</v>
      </c>
      <c r="E99" s="23">
        <f t="shared" si="6"/>
        <v>88820.22</v>
      </c>
      <c r="F99" s="23">
        <f t="shared" si="6"/>
        <v>98105.33</v>
      </c>
      <c r="G99" s="23">
        <f t="shared" si="6"/>
        <v>101604.37000000001</v>
      </c>
      <c r="H99" s="23">
        <f t="shared" si="6"/>
        <v>112043.77</v>
      </c>
      <c r="I99" s="23">
        <f t="shared" si="6"/>
        <v>113366.23000000001</v>
      </c>
      <c r="J99" s="23">
        <f t="shared" si="6"/>
        <v>0</v>
      </c>
      <c r="K99" s="23">
        <f t="shared" si="6"/>
        <v>0</v>
      </c>
      <c r="L99" s="23">
        <f t="shared" si="6"/>
        <v>0</v>
      </c>
      <c r="M99" s="23">
        <f t="shared" si="6"/>
        <v>0</v>
      </c>
      <c r="N99" s="23">
        <f t="shared" si="6"/>
        <v>0</v>
      </c>
      <c r="O99" s="23">
        <f t="shared" si="6"/>
        <v>0</v>
      </c>
    </row>
    <row r="100" spans="2:15" x14ac:dyDescent="0.3">
      <c r="C100" t="s">
        <v>73</v>
      </c>
      <c r="D100" s="23">
        <f t="shared" ref="D100:O100" si="7">+D51+D61+D77+D87+D96</f>
        <v>3904.2899999999995</v>
      </c>
      <c r="E100" s="23">
        <f t="shared" si="7"/>
        <v>34286.9</v>
      </c>
      <c r="F100" s="23">
        <f t="shared" si="7"/>
        <v>48359.140000000007</v>
      </c>
      <c r="G100" s="23">
        <f t="shared" si="7"/>
        <v>66070.239999999991</v>
      </c>
      <c r="H100" s="23">
        <f t="shared" si="7"/>
        <v>85689.86</v>
      </c>
      <c r="I100" s="23">
        <f t="shared" si="7"/>
        <v>98844.219999999987</v>
      </c>
      <c r="J100" s="23">
        <f t="shared" si="7"/>
        <v>0</v>
      </c>
      <c r="K100" s="23">
        <f t="shared" si="7"/>
        <v>0</v>
      </c>
      <c r="L100" s="23">
        <f t="shared" si="7"/>
        <v>0</v>
      </c>
      <c r="M100" s="23">
        <f t="shared" si="7"/>
        <v>0</v>
      </c>
      <c r="N100" s="23">
        <f t="shared" si="7"/>
        <v>0</v>
      </c>
      <c r="O100" s="23">
        <f t="shared" si="7"/>
        <v>0</v>
      </c>
    </row>
    <row r="101" spans="2:15" x14ac:dyDescent="0.3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2:15" x14ac:dyDescent="0.3">
      <c r="C102" t="s">
        <v>74</v>
      </c>
      <c r="D102" s="23">
        <f>+D99-D100</f>
        <v>72801.490000000005</v>
      </c>
      <c r="E102" s="23">
        <f t="shared" ref="E102:N102" si="8">+E99-E100</f>
        <v>54533.32</v>
      </c>
      <c r="F102" s="23">
        <f t="shared" si="8"/>
        <v>49746.189999999995</v>
      </c>
      <c r="G102" s="23">
        <f t="shared" si="8"/>
        <v>35534.130000000019</v>
      </c>
      <c r="H102" s="23">
        <f t="shared" si="8"/>
        <v>26353.910000000003</v>
      </c>
      <c r="I102" s="23">
        <f t="shared" si="8"/>
        <v>14522.010000000024</v>
      </c>
      <c r="J102" s="23">
        <f t="shared" si="8"/>
        <v>0</v>
      </c>
      <c r="K102" s="23">
        <f t="shared" si="8"/>
        <v>0</v>
      </c>
      <c r="L102" s="23">
        <f t="shared" si="8"/>
        <v>0</v>
      </c>
      <c r="M102" s="23">
        <f t="shared" si="8"/>
        <v>0</v>
      </c>
      <c r="N102" s="23">
        <f t="shared" si="8"/>
        <v>0</v>
      </c>
      <c r="O102" s="23">
        <f t="shared" ref="O102" si="9">+O99-O100</f>
        <v>0</v>
      </c>
    </row>
    <row r="103" spans="2:15" x14ac:dyDescent="0.3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2:15" x14ac:dyDescent="0.3">
      <c r="B104" s="15"/>
      <c r="C104" s="15" t="s">
        <v>75</v>
      </c>
      <c r="D104" s="21">
        <v>72801</v>
      </c>
      <c r="E104" s="21">
        <v>54533</v>
      </c>
      <c r="F104" s="21">
        <v>49746</v>
      </c>
      <c r="G104" s="21">
        <v>35534</v>
      </c>
      <c r="H104" s="21">
        <v>26354</v>
      </c>
      <c r="I104" s="21">
        <v>14522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2:15" x14ac:dyDescent="0.3">
      <c r="B105" s="15"/>
      <c r="C105" s="15" t="s">
        <v>76</v>
      </c>
      <c r="D105" s="32">
        <f t="shared" ref="D105:O105" si="10">+D102-D104</f>
        <v>0.49000000000523869</v>
      </c>
      <c r="E105" s="32">
        <f t="shared" si="10"/>
        <v>0.31999999999970896</v>
      </c>
      <c r="F105" s="32">
        <f t="shared" si="10"/>
        <v>0.18999999999505235</v>
      </c>
      <c r="G105" s="32">
        <f t="shared" si="10"/>
        <v>0.13000000001920853</v>
      </c>
      <c r="H105" s="32">
        <f t="shared" si="10"/>
        <v>-8.999999999650754E-2</v>
      </c>
      <c r="I105" s="32">
        <f t="shared" si="10"/>
        <v>1.0000000023865141E-2</v>
      </c>
      <c r="J105" s="32">
        <f t="shared" si="10"/>
        <v>0</v>
      </c>
      <c r="K105" s="32">
        <f t="shared" si="10"/>
        <v>0</v>
      </c>
      <c r="L105" s="32">
        <f t="shared" si="10"/>
        <v>0</v>
      </c>
      <c r="M105" s="32">
        <f t="shared" si="10"/>
        <v>0</v>
      </c>
      <c r="N105" s="32">
        <f t="shared" si="10"/>
        <v>0</v>
      </c>
      <c r="O105" s="32">
        <f t="shared" si="10"/>
        <v>0</v>
      </c>
    </row>
    <row r="106" spans="2:15" x14ac:dyDescent="0.3">
      <c r="D106" s="32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2:15" x14ac:dyDescent="0.3">
      <c r="D107" s="33" t="s">
        <v>77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2:15" x14ac:dyDescent="0.3">
      <c r="D108" s="33" t="s">
        <v>78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2:15" x14ac:dyDescent="0.3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2:15" x14ac:dyDescent="0.3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2:15" x14ac:dyDescent="0.3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2:15" x14ac:dyDescent="0.3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4:15" x14ac:dyDescent="0.3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4:15" x14ac:dyDescent="0.3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4:15" x14ac:dyDescent="0.3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4:15" x14ac:dyDescent="0.3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4:15" x14ac:dyDescent="0.3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4:15" x14ac:dyDescent="0.3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4:15" x14ac:dyDescent="0.3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4:15" x14ac:dyDescent="0.3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4:15" x14ac:dyDescent="0.3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4:15" x14ac:dyDescent="0.3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4:15" x14ac:dyDescent="0.3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4:15" x14ac:dyDescent="0.3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4:15" x14ac:dyDescent="0.3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4:15" x14ac:dyDescent="0.3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4:15" x14ac:dyDescent="0.3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</sheetData>
  <phoneticPr fontId="6" type="noConversion"/>
  <pageMargins left="0.75000000000000011" right="0.75000000000000011" top="1" bottom="1" header="0.5" footer="0.5"/>
  <pageSetup paperSize="9" scale="70" fitToHeight="2" orientation="landscape" r:id="rId1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5C4F6930FAE468050CE9384A0158E" ma:contentTypeVersion="15" ma:contentTypeDescription="Create a new document." ma:contentTypeScope="" ma:versionID="2dd2a970c96c4656ed87288faaaa0214">
  <xsd:schema xmlns:xsd="http://www.w3.org/2001/XMLSchema" xmlns:xs="http://www.w3.org/2001/XMLSchema" xmlns:p="http://schemas.microsoft.com/office/2006/metadata/properties" xmlns:ns2="0365b3c0-f78e-4d6b-a10c-c2b1a7b36dd2" xmlns:ns3="c6608bbc-945d-4946-a245-fbb6191d109c" targetNamespace="http://schemas.microsoft.com/office/2006/metadata/properties" ma:root="true" ma:fieldsID="0689f78d28219b7357484952a8d50586" ns2:_="" ns3:_="">
    <xsd:import namespace="0365b3c0-f78e-4d6b-a10c-c2b1a7b36dd2"/>
    <xsd:import namespace="c6608bbc-945d-4946-a245-fbb6191d10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5b3c0-f78e-4d6b-a10c-c2b1a7b36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919250d-7dcb-4f5e-b444-383715c1c0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08bbc-945d-4946-a245-fbb6191d10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ce33498-82f2-41ab-b312-2cdea174e9cf}" ma:internalName="TaxCatchAll" ma:showField="CatchAllData" ma:web="c6608bbc-945d-4946-a245-fbb6191d10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31F9A-082B-4E0C-8D81-A974C8FCBFAF}"/>
</file>

<file path=customXml/itemProps2.xml><?xml version="1.0" encoding="utf-8"?>
<ds:datastoreItem xmlns:ds="http://schemas.openxmlformats.org/officeDocument/2006/customXml" ds:itemID="{B784B7F2-BDEC-4130-978F-C1AFC4C2F1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I&amp;E</vt:lpstr>
      <vt:lpstr>CUM TB ENTRY</vt:lpstr>
      <vt:lpstr>'CUM TB ENTRY'!Print_Area</vt:lpstr>
      <vt:lpstr>'MONTHLY I&amp;E'!Print_Area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Lynn Hannawin</cp:lastModifiedBy>
  <cp:lastPrinted>2022-07-13T09:16:35Z</cp:lastPrinted>
  <dcterms:created xsi:type="dcterms:W3CDTF">2018-07-31T15:53:58Z</dcterms:created>
  <dcterms:modified xsi:type="dcterms:W3CDTF">2022-10-05T15:07:59Z</dcterms:modified>
</cp:coreProperties>
</file>