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https://stratfieldmortimer-my.sharepoint.com/personal/lynn_hannawin_stratfield-mortimer_gov_uk/Documents/Office/Accounts/Full Council Reports/2021 - 2022/21-12-31/"/>
    </mc:Choice>
  </mc:AlternateContent>
  <xr:revisionPtr revIDLastSave="66" documentId="8_{2B9EA103-7F60-42A4-958F-0D48D2320C54}" xr6:coauthVersionLast="47" xr6:coauthVersionMax="47" xr10:uidLastSave="{023112B1-EF70-46E0-8E13-BB94D17AC015}"/>
  <bookViews>
    <workbookView xWindow="-23148" yWindow="-108" windowWidth="23256" windowHeight="12576" xr2:uid="{00000000-000D-0000-FFFF-FFFF00000000}"/>
  </bookViews>
  <sheets>
    <sheet name="MONTHLY I&amp;E" sheetId="2" r:id="rId1"/>
    <sheet name="CUM TB ENTRY" sheetId="1" r:id="rId2"/>
  </sheets>
  <definedNames>
    <definedName name="_xlnm.Print_Area" localSheetId="1">'CUM TB ENTRY'!$B$2:$O$102</definedName>
    <definedName name="_xlnm.Print_Area" localSheetId="0">'MONTHLY I&amp;E'!$B$2:$T$122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119" i="2" l="1"/>
  <c r="K118" i="2"/>
  <c r="P95" i="2"/>
  <c r="L87" i="2" l="1"/>
  <c r="L86" i="2"/>
  <c r="L85" i="2"/>
  <c r="L84" i="2"/>
  <c r="L88" i="2" s="1"/>
  <c r="L80" i="2"/>
  <c r="L79" i="2"/>
  <c r="L78" i="2"/>
  <c r="L77" i="2"/>
  <c r="L76" i="2"/>
  <c r="L75" i="2"/>
  <c r="L71" i="2"/>
  <c r="L70" i="2"/>
  <c r="L69" i="2"/>
  <c r="L68" i="2"/>
  <c r="L67" i="2"/>
  <c r="L66" i="2"/>
  <c r="L65" i="2"/>
  <c r="L64" i="2"/>
  <c r="L63" i="2"/>
  <c r="L62" i="2"/>
  <c r="L61" i="2"/>
  <c r="L60" i="2"/>
  <c r="L56" i="2"/>
  <c r="L55" i="2"/>
  <c r="L54" i="2"/>
  <c r="L53" i="2"/>
  <c r="L52" i="2"/>
  <c r="L51" i="2"/>
  <c r="L57" i="2" s="1"/>
  <c r="L46" i="2"/>
  <c r="P46" i="2" s="1"/>
  <c r="S46" i="2" s="1"/>
  <c r="L45" i="2"/>
  <c r="L44" i="2"/>
  <c r="L43" i="2"/>
  <c r="L42" i="2"/>
  <c r="L41" i="2"/>
  <c r="L40" i="2"/>
  <c r="L39" i="2"/>
  <c r="L38" i="2"/>
  <c r="L37" i="2"/>
  <c r="L36" i="2"/>
  <c r="L35" i="2"/>
  <c r="L34" i="2"/>
  <c r="L33" i="2"/>
  <c r="L32" i="2"/>
  <c r="L31" i="2"/>
  <c r="L30" i="2"/>
  <c r="L29" i="2"/>
  <c r="L28" i="2"/>
  <c r="L27" i="2"/>
  <c r="L26" i="2"/>
  <c r="L25" i="2"/>
  <c r="L24" i="2"/>
  <c r="L20" i="2"/>
  <c r="L19" i="2"/>
  <c r="L18" i="2"/>
  <c r="L17" i="2"/>
  <c r="L16" i="2"/>
  <c r="L15" i="2"/>
  <c r="L14" i="2"/>
  <c r="L13" i="2"/>
  <c r="L12" i="2"/>
  <c r="L11" i="2"/>
  <c r="L10" i="2"/>
  <c r="L9" i="2"/>
  <c r="L8" i="2"/>
  <c r="L7" i="2"/>
  <c r="L6" i="2"/>
  <c r="Q88" i="2"/>
  <c r="Q81" i="2"/>
  <c r="Q21" i="2"/>
  <c r="P65" i="2"/>
  <c r="R21" i="2"/>
  <c r="K87" i="2"/>
  <c r="K86" i="2"/>
  <c r="K85" i="2"/>
  <c r="K84" i="2"/>
  <c r="K80" i="2"/>
  <c r="K79" i="2"/>
  <c r="K78" i="2"/>
  <c r="K77" i="2"/>
  <c r="K76" i="2"/>
  <c r="K75" i="2"/>
  <c r="K71" i="2"/>
  <c r="K70" i="2"/>
  <c r="K69" i="2"/>
  <c r="K68" i="2"/>
  <c r="K67" i="2"/>
  <c r="K66" i="2"/>
  <c r="K65" i="2"/>
  <c r="K64" i="2"/>
  <c r="K63" i="2"/>
  <c r="K62" i="2"/>
  <c r="K61" i="2"/>
  <c r="K60" i="2"/>
  <c r="K56" i="2"/>
  <c r="K55" i="2"/>
  <c r="K54" i="2"/>
  <c r="K53" i="2"/>
  <c r="K52" i="2"/>
  <c r="K51" i="2"/>
  <c r="K46" i="2"/>
  <c r="K45" i="2"/>
  <c r="K44" i="2"/>
  <c r="K43" i="2"/>
  <c r="K42" i="2"/>
  <c r="K41" i="2"/>
  <c r="K40" i="2"/>
  <c r="K39" i="2"/>
  <c r="K38" i="2"/>
  <c r="K37" i="2"/>
  <c r="K36" i="2"/>
  <c r="K35" i="2"/>
  <c r="K34" i="2"/>
  <c r="K33" i="2"/>
  <c r="K32" i="2"/>
  <c r="K31" i="2"/>
  <c r="K30" i="2"/>
  <c r="K29" i="2"/>
  <c r="K28" i="2"/>
  <c r="K27" i="2"/>
  <c r="K26" i="2"/>
  <c r="K25" i="2"/>
  <c r="K24" i="2"/>
  <c r="K20" i="2"/>
  <c r="K19" i="2"/>
  <c r="K18" i="2"/>
  <c r="K17" i="2"/>
  <c r="K16" i="2"/>
  <c r="K15" i="2"/>
  <c r="K14" i="2"/>
  <c r="K13" i="2"/>
  <c r="K12" i="2"/>
  <c r="K11" i="2"/>
  <c r="K10" i="2"/>
  <c r="K9" i="2"/>
  <c r="K8" i="2"/>
  <c r="K7" i="2"/>
  <c r="K6" i="2"/>
  <c r="J19" i="2"/>
  <c r="I19" i="2"/>
  <c r="H19" i="2"/>
  <c r="G19" i="2"/>
  <c r="F19" i="2"/>
  <c r="E19" i="2"/>
  <c r="D19" i="2"/>
  <c r="D20" i="2"/>
  <c r="E20" i="2"/>
  <c r="F20" i="2"/>
  <c r="G20" i="2"/>
  <c r="H20" i="2"/>
  <c r="I20" i="2"/>
  <c r="J20" i="2"/>
  <c r="J6" i="2"/>
  <c r="J7" i="2"/>
  <c r="J8" i="2"/>
  <c r="J9" i="2"/>
  <c r="J10" i="2"/>
  <c r="J11" i="2"/>
  <c r="J12" i="2"/>
  <c r="J13" i="2"/>
  <c r="J14" i="2"/>
  <c r="J15" i="2"/>
  <c r="J16" i="2"/>
  <c r="J17" i="2"/>
  <c r="J18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51" i="2"/>
  <c r="J52" i="2"/>
  <c r="J53" i="2"/>
  <c r="J54" i="2"/>
  <c r="J55" i="2"/>
  <c r="J56" i="2"/>
  <c r="J60" i="2"/>
  <c r="J61" i="2"/>
  <c r="J62" i="2"/>
  <c r="J63" i="2"/>
  <c r="J64" i="2"/>
  <c r="J65" i="2"/>
  <c r="J66" i="2"/>
  <c r="J67" i="2"/>
  <c r="J68" i="2"/>
  <c r="J69" i="2"/>
  <c r="J70" i="2"/>
  <c r="J71" i="2"/>
  <c r="J75" i="2"/>
  <c r="J76" i="2"/>
  <c r="J77" i="2"/>
  <c r="J78" i="2"/>
  <c r="J79" i="2"/>
  <c r="J80" i="2"/>
  <c r="J84" i="2"/>
  <c r="J85" i="2"/>
  <c r="J86" i="2"/>
  <c r="J87" i="2"/>
  <c r="I80" i="2"/>
  <c r="H80" i="2"/>
  <c r="G80" i="2"/>
  <c r="I79" i="2"/>
  <c r="H79" i="2"/>
  <c r="G79" i="2"/>
  <c r="I78" i="2"/>
  <c r="H78" i="2"/>
  <c r="G78" i="2"/>
  <c r="I77" i="2"/>
  <c r="H77" i="2"/>
  <c r="G77" i="2"/>
  <c r="I76" i="2"/>
  <c r="H76" i="2"/>
  <c r="H81" i="2" s="1"/>
  <c r="G76" i="2"/>
  <c r="I75" i="2"/>
  <c r="H75" i="2"/>
  <c r="G75" i="2"/>
  <c r="F80" i="2"/>
  <c r="E80" i="2"/>
  <c r="F79" i="2"/>
  <c r="E79" i="2"/>
  <c r="F78" i="2"/>
  <c r="E78" i="2"/>
  <c r="F77" i="2"/>
  <c r="E77" i="2"/>
  <c r="F76" i="2"/>
  <c r="E76" i="2"/>
  <c r="F75" i="2"/>
  <c r="E75" i="2"/>
  <c r="I87" i="2"/>
  <c r="I86" i="2"/>
  <c r="I85" i="2"/>
  <c r="I84" i="2"/>
  <c r="I71" i="2"/>
  <c r="I70" i="2"/>
  <c r="I69" i="2"/>
  <c r="I68" i="2"/>
  <c r="I67" i="2"/>
  <c r="I66" i="2"/>
  <c r="I65" i="2"/>
  <c r="I64" i="2"/>
  <c r="I63" i="2"/>
  <c r="I62" i="2"/>
  <c r="I61" i="2"/>
  <c r="I60" i="2"/>
  <c r="I56" i="2"/>
  <c r="I55" i="2"/>
  <c r="I54" i="2"/>
  <c r="I53" i="2"/>
  <c r="I52" i="2"/>
  <c r="I51" i="2"/>
  <c r="I46" i="2"/>
  <c r="I45" i="2"/>
  <c r="I44" i="2"/>
  <c r="I43" i="2"/>
  <c r="I42" i="2"/>
  <c r="I41" i="2"/>
  <c r="I40" i="2"/>
  <c r="I39" i="2"/>
  <c r="I38" i="2"/>
  <c r="I37" i="2"/>
  <c r="I36" i="2"/>
  <c r="I35" i="2"/>
  <c r="I34" i="2"/>
  <c r="I33" i="2"/>
  <c r="I32" i="2"/>
  <c r="I31" i="2"/>
  <c r="I30" i="2"/>
  <c r="I29" i="2"/>
  <c r="I28" i="2"/>
  <c r="I27" i="2"/>
  <c r="I26" i="2"/>
  <c r="I25" i="2"/>
  <c r="I24" i="2"/>
  <c r="I18" i="2"/>
  <c r="I17" i="2"/>
  <c r="I16" i="2"/>
  <c r="I15" i="2"/>
  <c r="I14" i="2"/>
  <c r="I13" i="2"/>
  <c r="I12" i="2"/>
  <c r="I11" i="2"/>
  <c r="I10" i="2"/>
  <c r="I9" i="2"/>
  <c r="I8" i="2"/>
  <c r="I7" i="2"/>
  <c r="I6" i="2"/>
  <c r="H43" i="2"/>
  <c r="G43" i="2"/>
  <c r="F43" i="2"/>
  <c r="E43" i="2"/>
  <c r="Q43" i="2" s="1"/>
  <c r="D43" i="2"/>
  <c r="H87" i="2"/>
  <c r="H86" i="2"/>
  <c r="H85" i="2"/>
  <c r="H84" i="2"/>
  <c r="H71" i="2"/>
  <c r="H70" i="2"/>
  <c r="H69" i="2"/>
  <c r="H68" i="2"/>
  <c r="H67" i="2"/>
  <c r="H66" i="2"/>
  <c r="H65" i="2"/>
  <c r="H64" i="2"/>
  <c r="H63" i="2"/>
  <c r="H62" i="2"/>
  <c r="H61" i="2"/>
  <c r="H60" i="2"/>
  <c r="H56" i="2"/>
  <c r="H55" i="2"/>
  <c r="H54" i="2"/>
  <c r="H53" i="2"/>
  <c r="H52" i="2"/>
  <c r="H51" i="2"/>
  <c r="H46" i="2"/>
  <c r="H45" i="2"/>
  <c r="H44" i="2"/>
  <c r="H42" i="2"/>
  <c r="H41" i="2"/>
  <c r="H40" i="2"/>
  <c r="H39" i="2"/>
  <c r="H38" i="2"/>
  <c r="H37" i="2"/>
  <c r="H36" i="2"/>
  <c r="H35" i="2"/>
  <c r="H34" i="2"/>
  <c r="H33" i="2"/>
  <c r="H32" i="2"/>
  <c r="H31" i="2"/>
  <c r="H30" i="2"/>
  <c r="H29" i="2"/>
  <c r="H28" i="2"/>
  <c r="H27" i="2"/>
  <c r="H26" i="2"/>
  <c r="H25" i="2"/>
  <c r="H24" i="2"/>
  <c r="H18" i="2"/>
  <c r="H17" i="2"/>
  <c r="H16" i="2"/>
  <c r="H15" i="2"/>
  <c r="H14" i="2"/>
  <c r="H13" i="2"/>
  <c r="H12" i="2"/>
  <c r="H11" i="2"/>
  <c r="H10" i="2"/>
  <c r="H9" i="2"/>
  <c r="H8" i="2"/>
  <c r="H7" i="2"/>
  <c r="H6" i="2"/>
  <c r="D42" i="2"/>
  <c r="E42" i="2"/>
  <c r="F42" i="2"/>
  <c r="G42" i="2"/>
  <c r="D44" i="2"/>
  <c r="E44" i="2"/>
  <c r="F44" i="2"/>
  <c r="G44" i="2"/>
  <c r="D79" i="2"/>
  <c r="G87" i="2"/>
  <c r="G86" i="2"/>
  <c r="G85" i="2"/>
  <c r="G84" i="2"/>
  <c r="G71" i="2"/>
  <c r="G70" i="2"/>
  <c r="G69" i="2"/>
  <c r="G68" i="2"/>
  <c r="G67" i="2"/>
  <c r="G66" i="2"/>
  <c r="G65" i="2"/>
  <c r="G64" i="2"/>
  <c r="G63" i="2"/>
  <c r="G62" i="2"/>
  <c r="G61" i="2"/>
  <c r="G60" i="2"/>
  <c r="G56" i="2"/>
  <c r="G55" i="2"/>
  <c r="G54" i="2"/>
  <c r="G53" i="2"/>
  <c r="G52" i="2"/>
  <c r="G51" i="2"/>
  <c r="G46" i="2"/>
  <c r="G45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F59" i="1"/>
  <c r="F87" i="2"/>
  <c r="F86" i="2"/>
  <c r="F85" i="2"/>
  <c r="F84" i="2"/>
  <c r="F71" i="2"/>
  <c r="F70" i="2"/>
  <c r="F69" i="2"/>
  <c r="F68" i="2"/>
  <c r="F67" i="2"/>
  <c r="F66" i="2"/>
  <c r="F65" i="2"/>
  <c r="F64" i="2"/>
  <c r="F63" i="2"/>
  <c r="F62" i="2"/>
  <c r="F61" i="2"/>
  <c r="F60" i="2"/>
  <c r="F56" i="2"/>
  <c r="F55" i="2"/>
  <c r="F54" i="2"/>
  <c r="F53" i="2"/>
  <c r="F52" i="2"/>
  <c r="F51" i="2"/>
  <c r="F46" i="2"/>
  <c r="F45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E87" i="2"/>
  <c r="E86" i="2"/>
  <c r="E85" i="2"/>
  <c r="E84" i="2"/>
  <c r="E71" i="2"/>
  <c r="E70" i="2"/>
  <c r="E69" i="2"/>
  <c r="E68" i="2"/>
  <c r="E67" i="2"/>
  <c r="E66" i="2"/>
  <c r="E65" i="2"/>
  <c r="E64" i="2"/>
  <c r="E63" i="2"/>
  <c r="Q63" i="2" s="1"/>
  <c r="Q72" i="2" s="1"/>
  <c r="J109" i="2" s="1"/>
  <c r="E62" i="2"/>
  <c r="E61" i="2"/>
  <c r="E60" i="2"/>
  <c r="E56" i="2"/>
  <c r="E55" i="2"/>
  <c r="E54" i="2"/>
  <c r="E53" i="2"/>
  <c r="E52" i="2"/>
  <c r="Q52" i="2" s="1"/>
  <c r="Q57" i="2" s="1"/>
  <c r="J107" i="2" s="1"/>
  <c r="E51" i="2"/>
  <c r="E46" i="2"/>
  <c r="E45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18" i="2"/>
  <c r="E17" i="2"/>
  <c r="E16" i="2"/>
  <c r="E15" i="2"/>
  <c r="E14" i="2"/>
  <c r="E13" i="2"/>
  <c r="E12" i="2"/>
  <c r="E11" i="2"/>
  <c r="E10" i="2"/>
  <c r="E9" i="2"/>
  <c r="E8" i="2"/>
  <c r="E7" i="2"/>
  <c r="E6" i="2"/>
  <c r="D37" i="2"/>
  <c r="O81" i="2"/>
  <c r="O92" i="2" s="1"/>
  <c r="O91" i="2"/>
  <c r="N81" i="2"/>
  <c r="N91" i="2"/>
  <c r="M81" i="2"/>
  <c r="M92" i="2" s="1"/>
  <c r="M91" i="2"/>
  <c r="N92" i="2"/>
  <c r="D40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R48" i="2"/>
  <c r="D24" i="2"/>
  <c r="D29" i="2"/>
  <c r="D32" i="2"/>
  <c r="D33" i="2"/>
  <c r="D41" i="2"/>
  <c r="D45" i="2"/>
  <c r="D31" i="2"/>
  <c r="D39" i="2"/>
  <c r="D25" i="2"/>
  <c r="D26" i="2"/>
  <c r="D27" i="2"/>
  <c r="D28" i="2"/>
  <c r="D30" i="2"/>
  <c r="D34" i="2"/>
  <c r="D35" i="2"/>
  <c r="D36" i="2"/>
  <c r="D38" i="2"/>
  <c r="D46" i="2"/>
  <c r="M22" i="1"/>
  <c r="M96" i="1"/>
  <c r="M99" i="1" s="1"/>
  <c r="M102" i="1" s="1"/>
  <c r="L22" i="1"/>
  <c r="L96" i="1" s="1"/>
  <c r="D69" i="2"/>
  <c r="D61" i="2"/>
  <c r="D65" i="2"/>
  <c r="V88" i="2"/>
  <c r="V81" i="2"/>
  <c r="V72" i="2"/>
  <c r="V57" i="2"/>
  <c r="V48" i="2"/>
  <c r="V21" i="2"/>
  <c r="V91" i="2" s="1"/>
  <c r="D51" i="2"/>
  <c r="D52" i="2"/>
  <c r="D53" i="2"/>
  <c r="D54" i="2"/>
  <c r="D55" i="2"/>
  <c r="D56" i="2"/>
  <c r="D60" i="2"/>
  <c r="D62" i="2"/>
  <c r="D63" i="2"/>
  <c r="D64" i="2"/>
  <c r="D66" i="2"/>
  <c r="D67" i="2"/>
  <c r="P67" i="2" s="1"/>
  <c r="D68" i="2"/>
  <c r="D70" i="2"/>
  <c r="D71" i="2"/>
  <c r="D75" i="2"/>
  <c r="D76" i="2"/>
  <c r="D77" i="2"/>
  <c r="D78" i="2"/>
  <c r="D80" i="2"/>
  <c r="D84" i="2"/>
  <c r="D85" i="2"/>
  <c r="D86" i="2"/>
  <c r="D87" i="2"/>
  <c r="C113" i="2"/>
  <c r="C111" i="2"/>
  <c r="C109" i="2"/>
  <c r="C107" i="2"/>
  <c r="C105" i="2"/>
  <c r="C103" i="2"/>
  <c r="O93" i="1"/>
  <c r="N93" i="1"/>
  <c r="M93" i="1"/>
  <c r="L93" i="1"/>
  <c r="K93" i="1"/>
  <c r="J93" i="1"/>
  <c r="I93" i="1"/>
  <c r="H93" i="1"/>
  <c r="G93" i="1"/>
  <c r="F93" i="1"/>
  <c r="E93" i="1"/>
  <c r="D93" i="1"/>
  <c r="E22" i="1"/>
  <c r="E96" i="1" s="1"/>
  <c r="E99" i="1" s="1"/>
  <c r="E102" i="1" s="1"/>
  <c r="E49" i="1"/>
  <c r="E59" i="1"/>
  <c r="E75" i="1"/>
  <c r="E85" i="1"/>
  <c r="F22" i="1"/>
  <c r="F96" i="1" s="1"/>
  <c r="F99" i="1" s="1"/>
  <c r="F102" i="1" s="1"/>
  <c r="F49" i="1"/>
  <c r="F75" i="1"/>
  <c r="F85" i="1"/>
  <c r="G22" i="1"/>
  <c r="G96" i="1" s="1"/>
  <c r="G99" i="1" s="1"/>
  <c r="G102" i="1" s="1"/>
  <c r="G49" i="1"/>
  <c r="G59" i="1"/>
  <c r="G75" i="1"/>
  <c r="G85" i="1"/>
  <c r="H22" i="1"/>
  <c r="H96" i="1" s="1"/>
  <c r="H99" i="1" s="1"/>
  <c r="H102" i="1" s="1"/>
  <c r="H49" i="1"/>
  <c r="H59" i="1"/>
  <c r="H75" i="1"/>
  <c r="H85" i="1"/>
  <c r="I22" i="1"/>
  <c r="I96" i="1" s="1"/>
  <c r="I99" i="1" s="1"/>
  <c r="I102" i="1" s="1"/>
  <c r="I49" i="1"/>
  <c r="I59" i="1"/>
  <c r="I75" i="1"/>
  <c r="I85" i="1"/>
  <c r="D22" i="1"/>
  <c r="D96" i="1" s="1"/>
  <c r="D99" i="1" s="1"/>
  <c r="D102" i="1" s="1"/>
  <c r="D49" i="1"/>
  <c r="D59" i="1"/>
  <c r="D75" i="1"/>
  <c r="D85" i="1"/>
  <c r="R91" i="2"/>
  <c r="R57" i="2"/>
  <c r="R72" i="2"/>
  <c r="R81" i="2"/>
  <c r="R88" i="2"/>
  <c r="T88" i="2"/>
  <c r="Z88" i="2"/>
  <c r="T57" i="2"/>
  <c r="T72" i="2"/>
  <c r="T81" i="2"/>
  <c r="Z21" i="2"/>
  <c r="Z91" i="2" s="1"/>
  <c r="Z48" i="2"/>
  <c r="Z57" i="2"/>
  <c r="Z72" i="2"/>
  <c r="Z81" i="2"/>
  <c r="J22" i="1"/>
  <c r="J96" i="1" s="1"/>
  <c r="K22" i="1"/>
  <c r="K96" i="1" s="1"/>
  <c r="N22" i="1"/>
  <c r="N96" i="1" s="1"/>
  <c r="N99" i="1" s="1"/>
  <c r="N102" i="1" s="1"/>
  <c r="O22" i="1"/>
  <c r="O96" i="1" s="1"/>
  <c r="J85" i="1"/>
  <c r="K85" i="1"/>
  <c r="L85" i="1"/>
  <c r="M85" i="1"/>
  <c r="N85" i="1"/>
  <c r="O85" i="1"/>
  <c r="J75" i="1"/>
  <c r="K75" i="1"/>
  <c r="L75" i="1"/>
  <c r="M75" i="1"/>
  <c r="N75" i="1"/>
  <c r="O75" i="1"/>
  <c r="J59" i="1"/>
  <c r="K59" i="1"/>
  <c r="L59" i="1"/>
  <c r="M59" i="1"/>
  <c r="N59" i="1"/>
  <c r="O59" i="1"/>
  <c r="J49" i="1"/>
  <c r="J97" i="1" s="1"/>
  <c r="K49" i="1"/>
  <c r="L49" i="1"/>
  <c r="M49" i="1"/>
  <c r="N49" i="1"/>
  <c r="O49" i="1"/>
  <c r="O97" i="1" s="1"/>
  <c r="N97" i="1"/>
  <c r="E97" i="1"/>
  <c r="H97" i="1"/>
  <c r="M97" i="1"/>
  <c r="D97" i="1"/>
  <c r="I97" i="1"/>
  <c r="G97" i="1"/>
  <c r="F97" i="1"/>
  <c r="L81" i="2" l="1"/>
  <c r="L72" i="2"/>
  <c r="L97" i="1"/>
  <c r="L99" i="1" s="1"/>
  <c r="L102" i="1" s="1"/>
  <c r="L48" i="2"/>
  <c r="L92" i="2" s="1"/>
  <c r="L21" i="2"/>
  <c r="L91" i="2" s="1"/>
  <c r="Q48" i="2"/>
  <c r="J105" i="2" s="1"/>
  <c r="G81" i="2"/>
  <c r="P69" i="2"/>
  <c r="AA69" i="2" s="1"/>
  <c r="G88" i="2"/>
  <c r="H88" i="2"/>
  <c r="P17" i="2"/>
  <c r="AA17" i="2" s="1"/>
  <c r="H57" i="2"/>
  <c r="H72" i="2"/>
  <c r="P10" i="2"/>
  <c r="AA10" i="2" s="1"/>
  <c r="P33" i="2"/>
  <c r="AA33" i="2" s="1"/>
  <c r="P11" i="2"/>
  <c r="P7" i="2"/>
  <c r="S7" i="2" s="1"/>
  <c r="P45" i="2"/>
  <c r="S45" i="2" s="1"/>
  <c r="F81" i="2"/>
  <c r="P75" i="2"/>
  <c r="AA75" i="2" s="1"/>
  <c r="P26" i="2"/>
  <c r="AA26" i="2" s="1"/>
  <c r="M93" i="2"/>
  <c r="O93" i="2"/>
  <c r="H21" i="2"/>
  <c r="H91" i="2" s="1"/>
  <c r="P34" i="2"/>
  <c r="S34" i="2" s="1"/>
  <c r="P84" i="2"/>
  <c r="AA84" i="2" s="1"/>
  <c r="P68" i="2"/>
  <c r="AA68" i="2" s="1"/>
  <c r="J48" i="2"/>
  <c r="P19" i="2"/>
  <c r="S19" i="2" s="1"/>
  <c r="Z92" i="2"/>
  <c r="Z93" i="2" s="1"/>
  <c r="N93" i="2"/>
  <c r="E88" i="2"/>
  <c r="I57" i="2"/>
  <c r="I88" i="2"/>
  <c r="E81" i="2"/>
  <c r="J88" i="2"/>
  <c r="P20" i="2"/>
  <c r="K48" i="2"/>
  <c r="K57" i="2"/>
  <c r="K81" i="2"/>
  <c r="K88" i="2"/>
  <c r="P32" i="2"/>
  <c r="S32" i="2" s="1"/>
  <c r="R92" i="2"/>
  <c r="R93" i="2" s="1"/>
  <c r="V92" i="2"/>
  <c r="I48" i="2"/>
  <c r="K72" i="2"/>
  <c r="K21" i="2"/>
  <c r="K91" i="2" s="1"/>
  <c r="P78" i="2"/>
  <c r="S78" i="2" s="1"/>
  <c r="P79" i="2"/>
  <c r="P42" i="2"/>
  <c r="S42" i="2" s="1"/>
  <c r="P30" i="2"/>
  <c r="S30" i="2" s="1"/>
  <c r="P87" i="2"/>
  <c r="K97" i="1"/>
  <c r="K99" i="1" s="1"/>
  <c r="K102" i="1" s="1"/>
  <c r="S33" i="2"/>
  <c r="P28" i="2"/>
  <c r="AA28" i="2" s="1"/>
  <c r="G57" i="2"/>
  <c r="G72" i="2"/>
  <c r="P44" i="2"/>
  <c r="P8" i="2"/>
  <c r="AA8" i="2" s="1"/>
  <c r="P14" i="2"/>
  <c r="S14" i="2" s="1"/>
  <c r="P36" i="2"/>
  <c r="S36" i="2" s="1"/>
  <c r="P35" i="2"/>
  <c r="S35" i="2" s="1"/>
  <c r="D48" i="2"/>
  <c r="P16" i="2"/>
  <c r="AA16" i="2" s="1"/>
  <c r="D21" i="2"/>
  <c r="D91" i="2" s="1"/>
  <c r="F48" i="2"/>
  <c r="P31" i="2"/>
  <c r="AA31" i="2" s="1"/>
  <c r="P56" i="2"/>
  <c r="S56" i="2" s="1"/>
  <c r="S65" i="2"/>
  <c r="P71" i="2"/>
  <c r="S71" i="2" s="1"/>
  <c r="G21" i="2"/>
  <c r="G91" i="2" s="1"/>
  <c r="P54" i="2"/>
  <c r="S54" i="2" s="1"/>
  <c r="P80" i="2"/>
  <c r="P76" i="2"/>
  <c r="P60" i="2"/>
  <c r="AA60" i="2" s="1"/>
  <c r="D57" i="2"/>
  <c r="P29" i="2"/>
  <c r="AA29" i="2" s="1"/>
  <c r="E48" i="2"/>
  <c r="P39" i="2"/>
  <c r="S39" i="2" s="1"/>
  <c r="E57" i="2"/>
  <c r="P61" i="2"/>
  <c r="S61" i="2" s="1"/>
  <c r="F21" i="2"/>
  <c r="F91" i="2" s="1"/>
  <c r="P15" i="2"/>
  <c r="S15" i="2" s="1"/>
  <c r="P38" i="2"/>
  <c r="F72" i="2"/>
  <c r="P66" i="2"/>
  <c r="AA66" i="2" s="1"/>
  <c r="F88" i="2"/>
  <c r="P13" i="2"/>
  <c r="AA13" i="2" s="1"/>
  <c r="I81" i="2"/>
  <c r="P55" i="2"/>
  <c r="S55" i="2" s="1"/>
  <c r="D88" i="2"/>
  <c r="D81" i="2"/>
  <c r="S67" i="2"/>
  <c r="P37" i="2"/>
  <c r="S37" i="2" s="1"/>
  <c r="P40" i="2"/>
  <c r="S40" i="2" s="1"/>
  <c r="P53" i="2"/>
  <c r="AA53" i="2" s="1"/>
  <c r="P86" i="2"/>
  <c r="P64" i="2"/>
  <c r="AA64" i="2" s="1"/>
  <c r="P70" i="2"/>
  <c r="S70" i="2" s="1"/>
  <c r="J72" i="2"/>
  <c r="P12" i="2"/>
  <c r="S12" i="2" s="1"/>
  <c r="P18" i="2"/>
  <c r="AA18" i="2" s="1"/>
  <c r="H48" i="2"/>
  <c r="P41" i="2"/>
  <c r="S41" i="2" s="1"/>
  <c r="J81" i="2"/>
  <c r="E21" i="2"/>
  <c r="E91" i="2" s="1"/>
  <c r="J21" i="2"/>
  <c r="J91" i="2" s="1"/>
  <c r="I21" i="2"/>
  <c r="I91" i="2" s="1"/>
  <c r="J99" i="1"/>
  <c r="J102" i="1" s="1"/>
  <c r="O99" i="1"/>
  <c r="O102" i="1" s="1"/>
  <c r="AA65" i="2"/>
  <c r="AA78" i="2"/>
  <c r="E72" i="2"/>
  <c r="D72" i="2"/>
  <c r="P6" i="2"/>
  <c r="P24" i="2"/>
  <c r="P85" i="2"/>
  <c r="S26" i="2"/>
  <c r="G48" i="2"/>
  <c r="J57" i="2"/>
  <c r="P51" i="2"/>
  <c r="P62" i="2"/>
  <c r="AA52" i="2"/>
  <c r="P27" i="2"/>
  <c r="F57" i="2"/>
  <c r="I72" i="2"/>
  <c r="P77" i="2"/>
  <c r="S77" i="2" s="1"/>
  <c r="P25" i="2"/>
  <c r="P9" i="2"/>
  <c r="L93" i="2" l="1"/>
  <c r="S69" i="2"/>
  <c r="AA42" i="2"/>
  <c r="Q92" i="2"/>
  <c r="H105" i="2"/>
  <c r="H119" i="2" s="1"/>
  <c r="I119" i="2" s="1"/>
  <c r="P88" i="2"/>
  <c r="K113" i="2" s="1"/>
  <c r="I92" i="2"/>
  <c r="H92" i="2"/>
  <c r="H93" i="2" s="1"/>
  <c r="AA61" i="2"/>
  <c r="J92" i="2"/>
  <c r="J93" i="2" s="1"/>
  <c r="S60" i="2"/>
  <c r="AA32" i="2"/>
  <c r="E92" i="2"/>
  <c r="E93" i="2" s="1"/>
  <c r="S66" i="2"/>
  <c r="S10" i="2"/>
  <c r="S8" i="2"/>
  <c r="AA30" i="2"/>
  <c r="S16" i="2"/>
  <c r="AA14" i="2"/>
  <c r="S13" i="2"/>
  <c r="S64" i="2"/>
  <c r="K92" i="2"/>
  <c r="K93" i="2" s="1"/>
  <c r="S18" i="2"/>
  <c r="AA15" i="2"/>
  <c r="P72" i="2"/>
  <c r="AA71" i="2"/>
  <c r="G92" i="2"/>
  <c r="G93" i="2" s="1"/>
  <c r="S29" i="2"/>
  <c r="S31" i="2"/>
  <c r="S53" i="2"/>
  <c r="H103" i="2"/>
  <c r="H118" i="2" s="1"/>
  <c r="F92" i="2"/>
  <c r="F93" i="2" s="1"/>
  <c r="P21" i="2"/>
  <c r="K103" i="2" s="1"/>
  <c r="S28" i="2"/>
  <c r="D92" i="2"/>
  <c r="D93" i="2" s="1"/>
  <c r="I93" i="2"/>
  <c r="AA24" i="2"/>
  <c r="S24" i="2"/>
  <c r="P48" i="2"/>
  <c r="K105" i="2" s="1"/>
  <c r="P57" i="2"/>
  <c r="K107" i="2" s="1"/>
  <c r="E107" i="2" s="1"/>
  <c r="AA51" i="2"/>
  <c r="P81" i="2"/>
  <c r="K111" i="2" s="1"/>
  <c r="E111" i="2" s="1"/>
  <c r="S9" i="2"/>
  <c r="AA9" i="2"/>
  <c r="AA25" i="2"/>
  <c r="S25" i="2"/>
  <c r="S62" i="2"/>
  <c r="AA62" i="2"/>
  <c r="AA88" i="2" l="1"/>
  <c r="H120" i="2"/>
  <c r="S72" i="2"/>
  <c r="K109" i="2"/>
  <c r="E109" i="2" s="1"/>
  <c r="AA21" i="2"/>
  <c r="E113" i="2"/>
  <c r="AA72" i="2"/>
  <c r="P91" i="2"/>
  <c r="S21" i="2"/>
  <c r="I118" i="2"/>
  <c r="S57" i="2"/>
  <c r="AA57" i="2"/>
  <c r="S81" i="2"/>
  <c r="AA81" i="2"/>
  <c r="E103" i="2"/>
  <c r="AA48" i="2"/>
  <c r="S48" i="2"/>
  <c r="P92" i="2"/>
  <c r="E105" i="2"/>
  <c r="S92" i="2" l="1"/>
  <c r="S91" i="2"/>
  <c r="P93" i="2"/>
  <c r="E119" i="2"/>
  <c r="F119" i="2" s="1"/>
  <c r="E118" i="2"/>
  <c r="F118" i="2"/>
  <c r="E120" i="2" l="1"/>
  <c r="P96" i="2"/>
  <c r="K120" i="2"/>
  <c r="K123" i="2" l="1"/>
  <c r="K122" i="2"/>
</calcChain>
</file>

<file path=xl/sharedStrings.xml><?xml version="1.0" encoding="utf-8"?>
<sst xmlns="http://schemas.openxmlformats.org/spreadsheetml/2006/main" count="297" uniqueCount="173">
  <si>
    <t>April</t>
  </si>
  <si>
    <t>May</t>
  </si>
  <si>
    <t>June</t>
  </si>
  <si>
    <t>July</t>
  </si>
  <si>
    <t>Aug</t>
  </si>
  <si>
    <t>Sept</t>
  </si>
  <si>
    <t>Oct</t>
  </si>
  <si>
    <t>Nov</t>
  </si>
  <si>
    <t>Dec</t>
  </si>
  <si>
    <t>Jan</t>
  </si>
  <si>
    <t>Feb</t>
  </si>
  <si>
    <t>Mar</t>
  </si>
  <si>
    <t>Budget</t>
  </si>
  <si>
    <t>Wayleave Rental</t>
  </si>
  <si>
    <t>Income</t>
  </si>
  <si>
    <t>Precept</t>
  </si>
  <si>
    <t>Bank Interest</t>
  </si>
  <si>
    <t>Cemetery Fees - Burial Plot</t>
  </si>
  <si>
    <t>Cemetery Fees - Cremation Plot</t>
  </si>
  <si>
    <t>Cemetery Fees - Memorial</t>
  </si>
  <si>
    <t>Fairground Hire Fee</t>
  </si>
  <si>
    <t>Fairground Hire Fee (Annual)</t>
  </si>
  <si>
    <t>Fairground Hire Tennis Courts</t>
  </si>
  <si>
    <t>Administration</t>
  </si>
  <si>
    <t>Staff Costs</t>
  </si>
  <si>
    <t>Training</t>
  </si>
  <si>
    <t>Chairman's Allowance</t>
  </si>
  <si>
    <t>Audit Fee</t>
  </si>
  <si>
    <t>Admin Expenses</t>
  </si>
  <si>
    <t>Insurance Costs</t>
  </si>
  <si>
    <t>Annual Subscription</t>
  </si>
  <si>
    <t>Hall Rental Costs</t>
  </si>
  <si>
    <t>Office - Rent/Rates/Utility</t>
  </si>
  <si>
    <t>Bank Charges</t>
  </si>
  <si>
    <t>Willink LC</t>
  </si>
  <si>
    <t>S 137 Grants</t>
  </si>
  <si>
    <t>Community Award</t>
  </si>
  <si>
    <t>Communications</t>
  </si>
  <si>
    <t>Software/web design</t>
  </si>
  <si>
    <t>Web Hosting</t>
  </si>
  <si>
    <t>Communications Equipment</t>
  </si>
  <si>
    <t>Community Forums</t>
  </si>
  <si>
    <t>Fairground and Cemetery</t>
  </si>
  <si>
    <t>Cemetery Grass Cutting</t>
  </si>
  <si>
    <t>Cemetery General Maintenance</t>
  </si>
  <si>
    <t>Cemetery Lease Rental</t>
  </si>
  <si>
    <t>Fairground Grass Cutting</t>
  </si>
  <si>
    <t>Fairground Maintenance/Expense</t>
  </si>
  <si>
    <t>Dog Bin Waste Disposal</t>
  </si>
  <si>
    <t>Play Area Maintenance</t>
  </si>
  <si>
    <t>Sinking Fund Tennis Courts</t>
  </si>
  <si>
    <t>Fairground Special Projects</t>
  </si>
  <si>
    <t>Fairground Lease Rental</t>
  </si>
  <si>
    <t>Roads, Footpaths and Commons</t>
  </si>
  <si>
    <t>Roads/Footpaths/Commons</t>
  </si>
  <si>
    <t>Footpaths</t>
  </si>
  <si>
    <t>Commons</t>
  </si>
  <si>
    <t>RFC Special Projects</t>
  </si>
  <si>
    <t>West End Road Car Park</t>
  </si>
  <si>
    <t>Community Projects</t>
  </si>
  <si>
    <t>CIL Monies Received</t>
  </si>
  <si>
    <t>Actual</t>
  </si>
  <si>
    <t>% of</t>
  </si>
  <si>
    <t>Admin Income</t>
  </si>
  <si>
    <t>S106/CIL Expenditure</t>
  </si>
  <si>
    <t>Newsletters</t>
  </si>
  <si>
    <t>Total</t>
  </si>
  <si>
    <t>Yr to Date</t>
  </si>
  <si>
    <t>2017/18</t>
  </si>
  <si>
    <t>Last Year</t>
  </si>
  <si>
    <t>SMPC INCOME &amp; EXPENDITURE BY MONTH</t>
  </si>
  <si>
    <t>SUMMARY</t>
  </si>
  <si>
    <t>Total Income</t>
  </si>
  <si>
    <t>Total Expenditure</t>
  </si>
  <si>
    <t>Income less expenditure</t>
  </si>
  <si>
    <t>Monthly Inc &amp; Exp report</t>
  </si>
  <si>
    <t>Error</t>
  </si>
  <si>
    <t>Report</t>
  </si>
  <si>
    <t>not saved</t>
  </si>
  <si>
    <t>ENTER CUMULATIVE TRIAL BALANCE FIGURES IN RELEVANT MONTH BELOW</t>
  </si>
  <si>
    <t>Code</t>
  </si>
  <si>
    <t>Account name</t>
  </si>
  <si>
    <t>Total Income less expenditure</t>
  </si>
  <si>
    <t>Cumulative Inc &amp; Exp report</t>
  </si>
  <si>
    <t>DO NOT PRINT</t>
  </si>
  <si>
    <t>Station Car Park</t>
  </si>
  <si>
    <t>Grants Received</t>
  </si>
  <si>
    <t xml:space="preserve">Rememberance Day </t>
  </si>
  <si>
    <t>Rememberance Day</t>
  </si>
  <si>
    <t>Biodiversity</t>
  </si>
  <si>
    <t>Tennis Court Clubspark</t>
  </si>
  <si>
    <t>Tennis Court Gate System</t>
  </si>
  <si>
    <t>Election Expenses</t>
  </si>
  <si>
    <t>Cemetery Extension Project</t>
  </si>
  <si>
    <t>Library Refreshments</t>
  </si>
  <si>
    <t>Comments for last entry</t>
  </si>
  <si>
    <t>SMPC INCOME &amp; EXPENDITURE SUMMARY</t>
  </si>
  <si>
    <t>Infrastructure Notes</t>
  </si>
  <si>
    <t xml:space="preserve">% of </t>
  </si>
  <si>
    <t>Budgent Comments</t>
  </si>
  <si>
    <t>Additional 4K agreed</t>
  </si>
  <si>
    <t>CIL Expenditure</t>
  </si>
  <si>
    <t>S106 Expenditure</t>
  </si>
  <si>
    <t xml:space="preserve">VE Day 75 </t>
  </si>
  <si>
    <t>VE Day 75</t>
  </si>
  <si>
    <t>Garth Hall</t>
  </si>
  <si>
    <t>2020/21 - Year to Date</t>
  </si>
  <si>
    <t>H101 = S106/CIL expenditure</t>
  </si>
  <si>
    <t>H99 = CIL income</t>
  </si>
  <si>
    <t>£4,000 from sponsors held in Receipts in Advance</t>
  </si>
  <si>
    <t>Grants</t>
  </si>
  <si>
    <t>EMR held of £23,333</t>
  </si>
  <si>
    <t>EMR held of £6,000</t>
  </si>
  <si>
    <t>2021/2022</t>
  </si>
  <si>
    <t>2021/22</t>
  </si>
  <si>
    <t>Pillbox maintenance</t>
  </si>
  <si>
    <t>Pillbox Maintenance</t>
  </si>
  <si>
    <t xml:space="preserve">EMR held of £36,207 </t>
  </si>
  <si>
    <t>EMR held of £12,437</t>
  </si>
  <si>
    <t>Difference is £15,000 budgeted for additional salary costs to be paid from General reserves and difference between CIL income and CIL/S106 expenditure</t>
  </si>
  <si>
    <t>Mortimer Tennis Club</t>
  </si>
  <si>
    <t>Clubspark</t>
  </si>
  <si>
    <t>Bank interest received</t>
  </si>
  <si>
    <t>BHIB annual insurance &amp; additional premium for the pillbox</t>
  </si>
  <si>
    <t>Quarterly rent</t>
  </si>
  <si>
    <t>Defibrilators</t>
  </si>
  <si>
    <t>Neighbourhood Plan</t>
  </si>
  <si>
    <t>Members Bid £1000 and Sports England £2418</t>
  </si>
  <si>
    <t>Committee Workshop</t>
  </si>
  <si>
    <t>Grant to St John's Hall</t>
  </si>
  <si>
    <t>DLVR.IT social media service &amp; domain name renewal</t>
  </si>
  <si>
    <t>Annual rental fee</t>
  </si>
  <si>
    <t>Windmill Common Land Reg documents</t>
  </si>
  <si>
    <t>Precept - 2nd installment</t>
  </si>
  <si>
    <t>1 x cremated interment</t>
  </si>
  <si>
    <t>Commercial card monthly charge &amp; bank charges</t>
  </si>
  <si>
    <t xml:space="preserve">Library </t>
  </si>
  <si>
    <r>
      <rPr>
        <sz val="11"/>
        <color theme="4"/>
        <rFont val="Calibri"/>
        <family val="2"/>
      </rPr>
      <t>TRF to EMR CIL 21/22</t>
    </r>
    <r>
      <rPr>
        <sz val="11"/>
        <rFont val="Calibri"/>
        <family val="2"/>
      </rPr>
      <t xml:space="preserve"> Includes payment for 19/01715/RESMAJ: £114,643, historic underpayment: £38,514.80 &amp; other: £2909</t>
    </r>
  </si>
  <si>
    <t>Non-resident burial</t>
  </si>
  <si>
    <t>Autumn newletter</t>
  </si>
  <si>
    <r>
      <t>EMR held of £30,509</t>
    </r>
    <r>
      <rPr>
        <sz val="11"/>
        <color theme="4"/>
        <rFont val="Calibri"/>
        <family val="2"/>
      </rPr>
      <t xml:space="preserve"> ACLA Consultancy fee &amp; tree survey paid from EMR</t>
    </r>
  </si>
  <si>
    <t>Regular cut</t>
  </si>
  <si>
    <t>Land registry</t>
  </si>
  <si>
    <r>
      <rPr>
        <sz val="11"/>
        <color theme="4"/>
        <rFont val="Calibri"/>
        <family val="2"/>
      </rPr>
      <t>EMR held of £5000</t>
    </r>
    <r>
      <rPr>
        <sz val="11"/>
        <color rgb="FFFF0000"/>
        <rFont val="Calibri"/>
        <family val="2"/>
      </rPr>
      <t xml:space="preserve">  </t>
    </r>
    <r>
      <rPr>
        <sz val="11"/>
        <rFont val="Calibri"/>
        <family val="2"/>
      </rPr>
      <t>Election promotion cards and correx board</t>
    </r>
  </si>
  <si>
    <r>
      <rPr>
        <sz val="11"/>
        <color rgb="FFFF0000"/>
        <rFont val="Calibri"/>
        <family val="2"/>
      </rPr>
      <t>EMR held of £5000</t>
    </r>
    <r>
      <rPr>
        <sz val="11"/>
        <color theme="4"/>
        <rFont val="Calibri"/>
        <family val="2"/>
      </rPr>
      <t>. IT support paid from EMR</t>
    </r>
  </si>
  <si>
    <t>Tennis Courts - Annual</t>
  </si>
  <si>
    <t>Total Income/ Expenditure</t>
  </si>
  <si>
    <t>EMR Expenditure</t>
  </si>
  <si>
    <t>H&amp;G Christmas Fair</t>
  </si>
  <si>
    <t>Frame and garden voucher- Bushnell</t>
  </si>
  <si>
    <t>Mid-term internal audit fee</t>
  </si>
  <si>
    <t>CCB</t>
  </si>
  <si>
    <t>Mobile phone</t>
  </si>
  <si>
    <t>Wreath</t>
  </si>
  <si>
    <t>Preplanning app paid from CIL EMR 2018/19</t>
  </si>
  <si>
    <r>
      <rPr>
        <sz val="11"/>
        <color rgb="FFFF0000"/>
        <rFont val="Calibri"/>
        <family val="2"/>
      </rPr>
      <t>EMR held of £3000.</t>
    </r>
    <r>
      <rPr>
        <sz val="11"/>
        <color theme="4"/>
        <rFont val="Calibri"/>
        <family val="2"/>
      </rPr>
      <t xml:space="preserve"> Website fee paid from EMR</t>
    </r>
  </si>
  <si>
    <t>Non Budget Spend from EMRs</t>
  </si>
  <si>
    <t>S106/CIL Capital items</t>
  </si>
  <si>
    <t>Revenue items</t>
  </si>
  <si>
    <t>Revenue Items</t>
  </si>
  <si>
    <t>Capital Items</t>
  </si>
  <si>
    <t>Payment in error from The Co-operative Funeral Directors</t>
  </si>
  <si>
    <t>1 x memorial fees</t>
  </si>
  <si>
    <t>MTC summer league &amp; social events</t>
  </si>
  <si>
    <t>Salaries for December, month 9</t>
  </si>
  <si>
    <t>It monitoring and support &amp; toner cartridge</t>
  </si>
  <si>
    <r>
      <t xml:space="preserve">£1,300 held in Payments in Advance                                 </t>
    </r>
    <r>
      <rPr>
        <sz val="11"/>
        <rFont val="Calibri"/>
        <family val="2"/>
      </rPr>
      <t>Deposits for portaloos</t>
    </r>
  </si>
  <si>
    <t xml:space="preserve">Electronic fees </t>
  </si>
  <si>
    <t>Contribution for library services</t>
  </si>
  <si>
    <t>Fee for October</t>
  </si>
  <si>
    <t>Cemetery tree clearance</t>
  </si>
  <si>
    <r>
      <t xml:space="preserve">EMR 351 Held of £6,900 for tree work &amp; </t>
    </r>
    <r>
      <rPr>
        <sz val="11"/>
        <color theme="4"/>
        <rFont val="Calibri"/>
        <family val="2"/>
      </rPr>
      <t xml:space="preserve">£4389 for Comm Centre works, </t>
    </r>
    <r>
      <rPr>
        <sz val="11"/>
        <color rgb="FFFF0000"/>
        <rFont val="Calibri"/>
        <family val="2"/>
      </rPr>
      <t xml:space="preserve">£280 for lime trees, £1,000 for boards, £1,900 for ditch work.                                                                                    </t>
    </r>
    <r>
      <rPr>
        <sz val="11"/>
        <rFont val="Calibri"/>
        <family val="2"/>
      </rPr>
      <t>Waste collection, screw set, nuts &amp; padlock</t>
    </r>
  </si>
  <si>
    <r>
      <rPr>
        <sz val="11"/>
        <color rgb="FFFF0000"/>
        <rFont val="Calibri"/>
        <family val="2"/>
      </rPr>
      <t xml:space="preserve">EMR 351 Held of </t>
    </r>
    <r>
      <rPr>
        <sz val="11"/>
        <color theme="4"/>
        <rFont val="Calibri"/>
        <family val="2"/>
      </rPr>
      <t>£930 for</t>
    </r>
    <r>
      <rPr>
        <sz val="11"/>
        <color rgb="FFFF0000"/>
        <rFont val="Calibri"/>
        <family val="2"/>
      </rPr>
      <t xml:space="preserve"> </t>
    </r>
    <r>
      <rPr>
        <sz val="11"/>
        <color theme="4"/>
        <rFont val="Calibri"/>
        <family val="2"/>
      </rPr>
      <t xml:space="preserve">MUGA line painting, £1,592 for play equip maintenance                                                       </t>
    </r>
    <r>
      <rPr>
        <sz val="11"/>
        <rFont val="Calibri"/>
        <family val="2"/>
      </rPr>
      <t>Quarterly maintenance.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</si>
</sst>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 &quot;#,##0&quot; &quot;;&quot;-&quot;#,##0&quot; &quot;;&quot; -&quot;00&quot; &quot;;&quot; &quot;@&quot; &quot;"/>
    <numFmt numFmtId="165" formatCode="&quot; &quot;#,##0.00&quot; &quot;;&quot;-&quot;#,##0.00&quot; &quot;;&quot; -&quot;00&quot; &quot;;&quot; &quot;@&quot; &quot;"/>
    <numFmt numFmtId="166" formatCode="0;\-0;;@"/>
  </numFmts>
  <fonts count="20" x14ac:knownFonts="1">
    <font>
      <sz val="11"/>
      <color rgb="FF000000"/>
      <name val="Calibri"/>
      <family val="2"/>
    </font>
    <font>
      <sz val="11"/>
      <color rgb="FF000000"/>
      <name val="Calibri"/>
      <family val="2"/>
    </font>
    <font>
      <u/>
      <sz val="11"/>
      <color rgb="FF0563C1"/>
      <name val="Calibri"/>
      <family val="2"/>
    </font>
    <font>
      <sz val="11"/>
      <color rgb="FFED7D31"/>
      <name val="Calibri"/>
      <family val="2"/>
    </font>
    <font>
      <b/>
      <sz val="11"/>
      <color rgb="FF000000"/>
      <name val="Calibri"/>
      <family val="2"/>
    </font>
    <font>
      <u/>
      <sz val="11"/>
      <color theme="11"/>
      <name val="Calibri"/>
      <family val="2"/>
    </font>
    <font>
      <sz val="8"/>
      <name val="Calibri"/>
      <family val="2"/>
    </font>
    <font>
      <b/>
      <sz val="14"/>
      <color rgb="FF000000"/>
      <name val="Calibri"/>
      <family val="2"/>
    </font>
    <font>
      <b/>
      <sz val="12"/>
      <color rgb="FF000000"/>
      <name val="Calibri"/>
      <family val="2"/>
    </font>
    <font>
      <u/>
      <sz val="11"/>
      <color theme="10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color rgb="FFFF0000"/>
      <name val="Calibri"/>
      <family val="2"/>
    </font>
    <font>
      <sz val="11"/>
      <name val="Calibri"/>
      <family val="2"/>
      <scheme val="minor"/>
    </font>
    <font>
      <sz val="11"/>
      <color theme="9"/>
      <name val="Calibri"/>
      <family val="2"/>
    </font>
    <font>
      <sz val="11"/>
      <color theme="5"/>
      <name val="Calibri"/>
      <family val="2"/>
    </font>
    <font>
      <sz val="11"/>
      <color theme="4"/>
      <name val="Calibri"/>
      <family val="2"/>
    </font>
    <font>
      <b/>
      <sz val="11"/>
      <color rgb="FFFF0000"/>
      <name val="Calibri"/>
      <family val="2"/>
    </font>
    <font>
      <sz val="11"/>
      <color theme="9" tint="-0.249977111117893"/>
      <name val="Calibri"/>
      <family val="2"/>
    </font>
    <font>
      <b/>
      <sz val="11"/>
      <color theme="4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rgb="FFB4C6E7"/>
        <bgColor rgb="FFB4C6E7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rgb="FFB4C6E7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rgb="FFB4C6E7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8" tint="0.59999389629810485"/>
        <bgColor rgb="FF000000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78">
    <xf numFmtId="0" fontId="0" fillId="0" borderId="0"/>
    <xf numFmtId="165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242">
    <xf numFmtId="0" fontId="0" fillId="0" borderId="0" xfId="0"/>
    <xf numFmtId="0" fontId="0" fillId="0" borderId="0" xfId="0" applyProtection="1">
      <protection locked="0"/>
    </xf>
    <xf numFmtId="0" fontId="4" fillId="2" borderId="0" xfId="0" applyFont="1" applyFill="1"/>
    <xf numFmtId="0" fontId="4" fillId="2" borderId="0" xfId="0" applyFont="1" applyFill="1" applyProtection="1">
      <protection locked="0"/>
    </xf>
    <xf numFmtId="164" fontId="1" fillId="0" borderId="0" xfId="1" applyNumberFormat="1" applyFont="1"/>
    <xf numFmtId="164" fontId="3" fillId="0" borderId="0" xfId="1" applyNumberFormat="1" applyFont="1"/>
    <xf numFmtId="0" fontId="0" fillId="0" borderId="0" xfId="0" applyFill="1" applyProtection="1">
      <protection locked="0"/>
    </xf>
    <xf numFmtId="0" fontId="0" fillId="0" borderId="0" xfId="0" applyFill="1"/>
    <xf numFmtId="0" fontId="4" fillId="0" borderId="0" xfId="0" applyFont="1" applyFill="1"/>
    <xf numFmtId="0" fontId="0" fillId="0" borderId="0" xfId="0" applyFont="1" applyFill="1"/>
    <xf numFmtId="0" fontId="0" fillId="0" borderId="0" xfId="0" applyFont="1" applyFill="1" applyProtection="1">
      <protection locked="0"/>
    </xf>
    <xf numFmtId="0" fontId="4" fillId="3" borderId="0" xfId="0" applyFont="1" applyFill="1" applyProtection="1">
      <protection locked="0"/>
    </xf>
    <xf numFmtId="0" fontId="4" fillId="0" borderId="0" xfId="0" applyFont="1" applyProtection="1">
      <protection locked="0"/>
    </xf>
    <xf numFmtId="0" fontId="4" fillId="0" borderId="0" xfId="0" applyFont="1"/>
    <xf numFmtId="0" fontId="0" fillId="4" borderId="0" xfId="0" applyFill="1"/>
    <xf numFmtId="164" fontId="1" fillId="4" borderId="0" xfId="1" applyNumberFormat="1" applyFont="1" applyFill="1"/>
    <xf numFmtId="164" fontId="1" fillId="4" borderId="0" xfId="1" applyNumberFormat="1" applyFont="1" applyFill="1" applyProtection="1">
      <protection locked="0"/>
    </xf>
    <xf numFmtId="0" fontId="4" fillId="4" borderId="0" xfId="0" applyFont="1" applyFill="1"/>
    <xf numFmtId="0" fontId="4" fillId="4" borderId="0" xfId="0" quotePrefix="1" applyFont="1" applyFill="1"/>
    <xf numFmtId="164" fontId="4" fillId="4" borderId="0" xfId="1" applyNumberFormat="1" applyFont="1" applyFill="1"/>
    <xf numFmtId="0" fontId="0" fillId="8" borderId="0" xfId="0" applyFill="1"/>
    <xf numFmtId="164" fontId="0" fillId="0" borderId="0" xfId="1" applyNumberFormat="1" applyFont="1" applyFill="1"/>
    <xf numFmtId="3" fontId="1" fillId="0" borderId="0" xfId="1" applyNumberFormat="1" applyFont="1"/>
    <xf numFmtId="3" fontId="1" fillId="0" borderId="0" xfId="1" applyNumberFormat="1" applyFont="1" applyFill="1"/>
    <xf numFmtId="3" fontId="1" fillId="8" borderId="0" xfId="1" applyNumberFormat="1" applyFont="1" applyFill="1"/>
    <xf numFmtId="3" fontId="0" fillId="0" borderId="0" xfId="0" applyNumberFormat="1"/>
    <xf numFmtId="4" fontId="0" fillId="0" borderId="0" xfId="1" applyNumberFormat="1" applyFont="1" applyProtection="1">
      <protection locked="0"/>
    </xf>
    <xf numFmtId="4" fontId="0" fillId="0" borderId="0" xfId="1" applyNumberFormat="1" applyFont="1"/>
    <xf numFmtId="4" fontId="1" fillId="0" borderId="0" xfId="1" applyNumberFormat="1" applyFont="1"/>
    <xf numFmtId="4" fontId="3" fillId="0" borderId="0" xfId="1" applyNumberFormat="1" applyFont="1"/>
    <xf numFmtId="4" fontId="4" fillId="2" borderId="0" xfId="1" applyNumberFormat="1" applyFont="1" applyFill="1" applyProtection="1">
      <protection locked="0"/>
    </xf>
    <xf numFmtId="4" fontId="1" fillId="0" borderId="0" xfId="1" applyNumberFormat="1" applyFont="1" applyProtection="1">
      <protection locked="0"/>
    </xf>
    <xf numFmtId="4" fontId="3" fillId="0" borderId="0" xfId="1" applyNumberFormat="1" applyFont="1" applyProtection="1">
      <protection locked="0"/>
    </xf>
    <xf numFmtId="4" fontId="4" fillId="2" borderId="0" xfId="1" applyNumberFormat="1" applyFont="1" applyFill="1"/>
    <xf numFmtId="4" fontId="1" fillId="0" borderId="0" xfId="1" applyNumberFormat="1" applyFont="1" applyFill="1" applyProtection="1">
      <protection locked="0"/>
    </xf>
    <xf numFmtId="4" fontId="1" fillId="0" borderId="0" xfId="1" applyNumberFormat="1" applyFont="1" applyFill="1"/>
    <xf numFmtId="4" fontId="3" fillId="0" borderId="0" xfId="1" applyNumberFormat="1" applyFont="1" applyFill="1" applyProtection="1">
      <protection locked="0"/>
    </xf>
    <xf numFmtId="4" fontId="1" fillId="8" borderId="0" xfId="1" applyNumberFormat="1" applyFont="1" applyFill="1"/>
    <xf numFmtId="4" fontId="0" fillId="8" borderId="0" xfId="1" applyNumberFormat="1" applyFont="1" applyFill="1"/>
    <xf numFmtId="9" fontId="1" fillId="0" borderId="0" xfId="5" applyFont="1" applyFill="1"/>
    <xf numFmtId="9" fontId="1" fillId="8" borderId="0" xfId="5" applyFont="1" applyFill="1"/>
    <xf numFmtId="9" fontId="0" fillId="0" borderId="0" xfId="5" applyFont="1"/>
    <xf numFmtId="164" fontId="4" fillId="4" borderId="3" xfId="1" applyNumberFormat="1" applyFont="1" applyFill="1" applyBorder="1"/>
    <xf numFmtId="0" fontId="4" fillId="0" borderId="0" xfId="0" applyFont="1" applyFill="1" applyBorder="1"/>
    <xf numFmtId="0" fontId="0" fillId="0" borderId="0" xfId="0" applyBorder="1" applyProtection="1">
      <protection locked="0"/>
    </xf>
    <xf numFmtId="0" fontId="0" fillId="0" borderId="0" xfId="0" applyBorder="1"/>
    <xf numFmtId="0" fontId="4" fillId="0" borderId="0" xfId="0" applyFont="1" applyBorder="1" applyProtection="1">
      <protection locked="0"/>
    </xf>
    <xf numFmtId="0" fontId="0" fillId="0" borderId="0" xfId="0" applyFill="1" applyBorder="1" applyProtection="1">
      <protection locked="0"/>
    </xf>
    <xf numFmtId="9" fontId="1" fillId="9" borderId="5" xfId="5" applyFont="1" applyFill="1" applyBorder="1"/>
    <xf numFmtId="9" fontId="4" fillId="9" borderId="5" xfId="5" applyFont="1" applyFill="1" applyBorder="1"/>
    <xf numFmtId="9" fontId="0" fillId="10" borderId="5" xfId="5" applyFont="1" applyFill="1" applyBorder="1"/>
    <xf numFmtId="164" fontId="4" fillId="7" borderId="1" xfId="1" applyNumberFormat="1" applyFont="1" applyFill="1" applyBorder="1"/>
    <xf numFmtId="9" fontId="1" fillId="4" borderId="5" xfId="5" applyFont="1" applyFill="1" applyBorder="1"/>
    <xf numFmtId="164" fontId="8" fillId="7" borderId="4" xfId="1" applyNumberFormat="1" applyFont="1" applyFill="1" applyBorder="1" applyAlignment="1">
      <alignment horizontal="center"/>
    </xf>
    <xf numFmtId="164" fontId="8" fillId="4" borderId="5" xfId="1" applyNumberFormat="1" applyFont="1" applyFill="1" applyBorder="1" applyAlignment="1">
      <alignment horizontal="center"/>
    </xf>
    <xf numFmtId="164" fontId="8" fillId="4" borderId="8" xfId="1" applyNumberFormat="1" applyFont="1" applyFill="1" applyBorder="1" applyAlignment="1" applyProtection="1">
      <alignment horizontal="center"/>
      <protection locked="0"/>
    </xf>
    <xf numFmtId="0" fontId="4" fillId="0" borderId="4" xfId="0" applyFont="1" applyFill="1" applyBorder="1" applyAlignment="1">
      <alignment horizontal="center"/>
    </xf>
    <xf numFmtId="0" fontId="0" fillId="0" borderId="4" xfId="0" applyFont="1" applyFill="1" applyBorder="1" applyAlignment="1">
      <alignment horizontal="center"/>
    </xf>
    <xf numFmtId="0" fontId="0" fillId="0" borderId="4" xfId="0" applyBorder="1" applyAlignment="1" applyProtection="1">
      <alignment horizontal="center"/>
      <protection locked="0"/>
    </xf>
    <xf numFmtId="0" fontId="0" fillId="0" borderId="4" xfId="0" applyBorder="1" applyAlignment="1">
      <alignment horizontal="center"/>
    </xf>
    <xf numFmtId="0" fontId="4" fillId="0" borderId="4" xfId="0" applyFont="1" applyBorder="1" applyAlignment="1" applyProtection="1">
      <alignment horizontal="center"/>
      <protection locked="0"/>
    </xf>
    <xf numFmtId="0" fontId="4" fillId="0" borderId="4" xfId="0" applyFont="1" applyBorder="1" applyAlignment="1">
      <alignment horizontal="center"/>
    </xf>
    <xf numFmtId="0" fontId="0" fillId="0" borderId="0" xfId="0" applyAlignment="1">
      <alignment horizontal="center"/>
    </xf>
    <xf numFmtId="166" fontId="0" fillId="0" borderId="0" xfId="1" applyNumberFormat="1" applyFont="1" applyFill="1" applyBorder="1"/>
    <xf numFmtId="166" fontId="1" fillId="0" borderId="0" xfId="1" applyNumberFormat="1" applyFont="1" applyBorder="1"/>
    <xf numFmtId="166" fontId="1" fillId="0" borderId="5" xfId="1" applyNumberFormat="1" applyFont="1" applyBorder="1"/>
    <xf numFmtId="166" fontId="1" fillId="6" borderId="4" xfId="1" applyNumberFormat="1" applyFont="1" applyFill="1" applyBorder="1"/>
    <xf numFmtId="166" fontId="1" fillId="7" borderId="4" xfId="1" applyNumberFormat="1" applyFont="1" applyFill="1" applyBorder="1"/>
    <xf numFmtId="166" fontId="1" fillId="4" borderId="5" xfId="1" applyNumberFormat="1" applyFont="1" applyFill="1" applyBorder="1"/>
    <xf numFmtId="166" fontId="1" fillId="9" borderId="4" xfId="1" applyNumberFormat="1" applyFont="1" applyFill="1" applyBorder="1"/>
    <xf numFmtId="166" fontId="0" fillId="0" borderId="0" xfId="1" applyNumberFormat="1" applyFont="1" applyBorder="1" applyProtection="1">
      <protection locked="0"/>
    </xf>
    <xf numFmtId="166" fontId="0" fillId="0" borderId="0" xfId="1" applyNumberFormat="1" applyFont="1" applyBorder="1"/>
    <xf numFmtId="166" fontId="0" fillId="6" borderId="4" xfId="1" applyNumberFormat="1" applyFont="1" applyFill="1" applyBorder="1" applyProtection="1">
      <protection locked="0"/>
    </xf>
    <xf numFmtId="166" fontId="4" fillId="9" borderId="4" xfId="1" applyNumberFormat="1" applyFont="1" applyFill="1" applyBorder="1"/>
    <xf numFmtId="166" fontId="0" fillId="6" borderId="4" xfId="1" applyNumberFormat="1" applyFont="1" applyFill="1" applyBorder="1"/>
    <xf numFmtId="166" fontId="1" fillId="0" borderId="0" xfId="1" applyNumberFormat="1" applyFont="1" applyBorder="1" applyProtection="1">
      <protection locked="0"/>
    </xf>
    <xf numFmtId="166" fontId="2" fillId="7" borderId="4" xfId="1" applyNumberFormat="1" applyFont="1" applyFill="1" applyBorder="1"/>
    <xf numFmtId="166" fontId="1" fillId="4" borderId="4" xfId="1" applyNumberFormat="1" applyFont="1" applyFill="1" applyBorder="1"/>
    <xf numFmtId="166" fontId="1" fillId="0" borderId="0" xfId="1" applyNumberFormat="1" applyFont="1" applyFill="1" applyBorder="1" applyProtection="1">
      <protection locked="0"/>
    </xf>
    <xf numFmtId="166" fontId="1" fillId="0" borderId="0" xfId="1" applyNumberFormat="1" applyFont="1" applyFill="1" applyBorder="1"/>
    <xf numFmtId="9" fontId="4" fillId="4" borderId="5" xfId="5" applyFont="1" applyFill="1" applyBorder="1"/>
    <xf numFmtId="0" fontId="7" fillId="6" borderId="1" xfId="0" applyFont="1" applyFill="1" applyBorder="1"/>
    <xf numFmtId="0" fontId="4" fillId="6" borderId="2" xfId="0" applyFont="1" applyFill="1" applyBorder="1"/>
    <xf numFmtId="0" fontId="7" fillId="6" borderId="2" xfId="0" quotePrefix="1" applyFont="1" applyFill="1" applyBorder="1"/>
    <xf numFmtId="164" fontId="4" fillId="6" borderId="2" xfId="1" applyNumberFormat="1" applyFont="1" applyFill="1" applyBorder="1"/>
    <xf numFmtId="164" fontId="4" fillId="6" borderId="2" xfId="1" applyNumberFormat="1" applyFont="1" applyFill="1" applyBorder="1" applyProtection="1">
      <protection locked="0"/>
    </xf>
    <xf numFmtId="164" fontId="4" fillId="6" borderId="3" xfId="1" applyNumberFormat="1" applyFont="1" applyFill="1" applyBorder="1"/>
    <xf numFmtId="164" fontId="4" fillId="6" borderId="1" xfId="1" applyNumberFormat="1" applyFont="1" applyFill="1" applyBorder="1"/>
    <xf numFmtId="0" fontId="8" fillId="6" borderId="4" xfId="0" applyFont="1" applyFill="1" applyBorder="1"/>
    <xf numFmtId="0" fontId="8" fillId="6" borderId="0" xfId="0" applyFont="1" applyFill="1" applyBorder="1"/>
    <xf numFmtId="164" fontId="8" fillId="6" borderId="0" xfId="1" applyNumberFormat="1" applyFont="1" applyFill="1" applyBorder="1"/>
    <xf numFmtId="164" fontId="8" fillId="6" borderId="0" xfId="1" applyNumberFormat="1" applyFont="1" applyFill="1" applyBorder="1" applyProtection="1">
      <protection locked="0"/>
    </xf>
    <xf numFmtId="164" fontId="8" fillId="6" borderId="5" xfId="1" applyNumberFormat="1" applyFont="1" applyFill="1" applyBorder="1"/>
    <xf numFmtId="164" fontId="8" fillId="6" borderId="4" xfId="1" quotePrefix="1" applyNumberFormat="1" applyFont="1" applyFill="1" applyBorder="1" applyAlignment="1">
      <alignment horizontal="center"/>
    </xf>
    <xf numFmtId="0" fontId="8" fillId="6" borderId="6" xfId="0" applyFont="1" applyFill="1" applyBorder="1" applyAlignment="1">
      <alignment horizontal="center"/>
    </xf>
    <xf numFmtId="0" fontId="8" fillId="6" borderId="7" xfId="0" applyFont="1" applyFill="1" applyBorder="1"/>
    <xf numFmtId="164" fontId="8" fillId="6" borderId="7" xfId="1" applyNumberFormat="1" applyFont="1" applyFill="1" applyBorder="1" applyAlignment="1" applyProtection="1">
      <alignment horizontal="center"/>
      <protection locked="0"/>
    </xf>
    <xf numFmtId="164" fontId="8" fillId="6" borderId="8" xfId="1" applyNumberFormat="1" applyFont="1" applyFill="1" applyBorder="1" applyAlignment="1" applyProtection="1">
      <alignment horizontal="center"/>
      <protection locked="0"/>
    </xf>
    <xf numFmtId="164" fontId="8" fillId="6" borderId="6" xfId="1" applyNumberFormat="1" applyFont="1" applyFill="1" applyBorder="1" applyAlignment="1" applyProtection="1">
      <alignment horizontal="center"/>
      <protection locked="0"/>
    </xf>
    <xf numFmtId="166" fontId="4" fillId="5" borderId="9" xfId="1" applyNumberFormat="1" applyFont="1" applyFill="1" applyBorder="1" applyProtection="1">
      <protection locked="0"/>
    </xf>
    <xf numFmtId="0" fontId="4" fillId="5" borderId="9" xfId="0" applyFont="1" applyFill="1" applyBorder="1" applyAlignment="1" applyProtection="1">
      <alignment horizontal="center"/>
      <protection locked="0"/>
    </xf>
    <xf numFmtId="0" fontId="4" fillId="5" borderId="10" xfId="0" applyFont="1" applyFill="1" applyBorder="1" applyProtection="1">
      <protection locked="0"/>
    </xf>
    <xf numFmtId="166" fontId="4" fillId="5" borderId="10" xfId="1" applyNumberFormat="1" applyFont="1" applyFill="1" applyBorder="1" applyProtection="1">
      <protection locked="0"/>
    </xf>
    <xf numFmtId="166" fontId="4" fillId="5" borderId="11" xfId="1" applyNumberFormat="1" applyFont="1" applyFill="1" applyBorder="1" applyProtection="1">
      <protection locked="0"/>
    </xf>
    <xf numFmtId="9" fontId="1" fillId="6" borderId="11" xfId="5" applyFont="1" applyFill="1" applyBorder="1"/>
    <xf numFmtId="166" fontId="4" fillId="5" borderId="9" xfId="1" applyNumberFormat="1" applyFont="1" applyFill="1" applyBorder="1"/>
    <xf numFmtId="166" fontId="4" fillId="5" borderId="10" xfId="1" applyNumberFormat="1" applyFont="1" applyFill="1" applyBorder="1"/>
    <xf numFmtId="166" fontId="4" fillId="5" borderId="11" xfId="1" applyNumberFormat="1" applyFont="1" applyFill="1" applyBorder="1"/>
    <xf numFmtId="9" fontId="0" fillId="11" borderId="11" xfId="5" applyFont="1" applyFill="1" applyBorder="1"/>
    <xf numFmtId="0" fontId="4" fillId="5" borderId="9" xfId="0" applyFont="1" applyFill="1" applyBorder="1" applyAlignment="1">
      <alignment horizontal="center"/>
    </xf>
    <xf numFmtId="166" fontId="1" fillId="6" borderId="9" xfId="1" applyNumberFormat="1" applyFont="1" applyFill="1" applyBorder="1"/>
    <xf numFmtId="9" fontId="4" fillId="5" borderId="11" xfId="5" applyFont="1" applyFill="1" applyBorder="1" applyProtection="1">
      <protection locked="0"/>
    </xf>
    <xf numFmtId="0" fontId="4" fillId="0" borderId="0" xfId="0" applyFont="1" applyBorder="1"/>
    <xf numFmtId="0" fontId="4" fillId="6" borderId="9" xfId="0" applyFont="1" applyFill="1" applyBorder="1" applyAlignment="1">
      <alignment horizontal="center"/>
    </xf>
    <xf numFmtId="166" fontId="4" fillId="6" borderId="10" xfId="1" applyNumberFormat="1" applyFont="1" applyFill="1" applyBorder="1"/>
    <xf numFmtId="166" fontId="4" fillId="6" borderId="11" xfId="1" applyNumberFormat="1" applyFont="1" applyFill="1" applyBorder="1"/>
    <xf numFmtId="166" fontId="4" fillId="6" borderId="9" xfId="1" applyNumberFormat="1" applyFont="1" applyFill="1" applyBorder="1"/>
    <xf numFmtId="9" fontId="4" fillId="6" borderId="11" xfId="5" applyFont="1" applyFill="1" applyBorder="1"/>
    <xf numFmtId="3" fontId="1" fillId="8" borderId="1" xfId="1" applyNumberFormat="1" applyFont="1" applyFill="1" applyBorder="1"/>
    <xf numFmtId="3" fontId="1" fillId="8" borderId="2" xfId="1" applyNumberFormat="1" applyFont="1" applyFill="1" applyBorder="1"/>
    <xf numFmtId="0" fontId="0" fillId="8" borderId="2" xfId="0" applyFill="1" applyBorder="1" applyAlignment="1">
      <alignment horizontal="right"/>
    </xf>
    <xf numFmtId="3" fontId="1" fillId="8" borderId="3" xfId="1" applyNumberFormat="1" applyFont="1" applyFill="1" applyBorder="1"/>
    <xf numFmtId="3" fontId="1" fillId="8" borderId="6" xfId="1" applyNumberFormat="1" applyFont="1" applyFill="1" applyBorder="1"/>
    <xf numFmtId="3" fontId="1" fillId="8" borderId="7" xfId="1" applyNumberFormat="1" applyFont="1" applyFill="1" applyBorder="1"/>
    <xf numFmtId="0" fontId="0" fillId="8" borderId="7" xfId="0" applyFill="1" applyBorder="1" applyAlignment="1">
      <alignment horizontal="right"/>
    </xf>
    <xf numFmtId="3" fontId="1" fillId="8" borderId="8" xfId="1" applyNumberFormat="1" applyFont="1" applyFill="1" applyBorder="1"/>
    <xf numFmtId="0" fontId="0" fillId="0" borderId="0" xfId="0" applyBorder="1" applyAlignment="1" applyProtection="1">
      <alignment wrapText="1"/>
      <protection locked="0"/>
    </xf>
    <xf numFmtId="0" fontId="0" fillId="0" borderId="0" xfId="0" applyFont="1" applyFill="1" applyBorder="1" applyAlignment="1" applyProtection="1">
      <alignment wrapText="1"/>
      <protection locked="0"/>
    </xf>
    <xf numFmtId="164" fontId="4" fillId="6" borderId="3" xfId="1" applyNumberFormat="1" applyFont="1" applyFill="1" applyBorder="1" applyAlignment="1">
      <alignment horizontal="left" indent="1"/>
    </xf>
    <xf numFmtId="164" fontId="8" fillId="6" borderId="5" xfId="1" applyNumberFormat="1" applyFont="1" applyFill="1" applyBorder="1" applyAlignment="1">
      <alignment horizontal="left" indent="1"/>
    </xf>
    <xf numFmtId="164" fontId="8" fillId="6" borderId="8" xfId="1" applyNumberFormat="1" applyFont="1" applyFill="1" applyBorder="1" applyAlignment="1" applyProtection="1">
      <alignment horizontal="left" indent="1"/>
      <protection locked="0"/>
    </xf>
    <xf numFmtId="0" fontId="0" fillId="0" borderId="0" xfId="0" applyFont="1" applyAlignment="1">
      <alignment horizontal="left" indent="1"/>
    </xf>
    <xf numFmtId="0" fontId="4" fillId="6" borderId="10" xfId="0" applyFont="1" applyFill="1" applyBorder="1" applyAlignment="1">
      <alignment wrapText="1"/>
    </xf>
    <xf numFmtId="0" fontId="4" fillId="6" borderId="10" xfId="0" applyFont="1" applyFill="1" applyBorder="1" applyAlignment="1" applyProtection="1">
      <alignment wrapText="1"/>
      <protection locked="0"/>
    </xf>
    <xf numFmtId="0" fontId="4" fillId="12" borderId="0" xfId="0" applyFont="1" applyFill="1"/>
    <xf numFmtId="164" fontId="4" fillId="12" borderId="1" xfId="1" applyNumberFormat="1" applyFont="1" applyFill="1" applyBorder="1"/>
    <xf numFmtId="9" fontId="4" fillId="12" borderId="3" xfId="5" applyFont="1" applyFill="1" applyBorder="1"/>
    <xf numFmtId="164" fontId="8" fillId="12" borderId="4" xfId="1" quotePrefix="1" applyNumberFormat="1" applyFont="1" applyFill="1" applyBorder="1" applyAlignment="1">
      <alignment horizontal="center"/>
    </xf>
    <xf numFmtId="9" fontId="8" fillId="12" borderId="5" xfId="5" applyFont="1" applyFill="1" applyBorder="1" applyAlignment="1">
      <alignment horizontal="center"/>
    </xf>
    <xf numFmtId="164" fontId="8" fillId="12" borderId="6" xfId="1" applyNumberFormat="1" applyFont="1" applyFill="1" applyBorder="1" applyAlignment="1" applyProtection="1">
      <alignment horizontal="center"/>
      <protection locked="0"/>
    </xf>
    <xf numFmtId="9" fontId="8" fillId="12" borderId="8" xfId="5" applyFont="1" applyFill="1" applyBorder="1" applyAlignment="1" applyProtection="1">
      <alignment horizontal="center"/>
      <protection locked="0"/>
    </xf>
    <xf numFmtId="164" fontId="8" fillId="6" borderId="0" xfId="1" quotePrefix="1" applyNumberFormat="1" applyFont="1" applyFill="1" applyBorder="1" applyAlignment="1">
      <alignment horizontal="center"/>
    </xf>
    <xf numFmtId="3" fontId="0" fillId="8" borderId="0" xfId="0" applyNumberFormat="1" applyFill="1"/>
    <xf numFmtId="3" fontId="0" fillId="0" borderId="4" xfId="0" applyNumberFormat="1" applyBorder="1"/>
    <xf numFmtId="3" fontId="0" fillId="6" borderId="4" xfId="0" applyNumberFormat="1" applyFill="1" applyBorder="1"/>
    <xf numFmtId="0" fontId="0" fillId="6" borderId="0" xfId="0" applyFill="1" applyBorder="1"/>
    <xf numFmtId="3" fontId="0" fillId="6" borderId="0" xfId="0" applyNumberFormat="1" applyFill="1" applyBorder="1"/>
    <xf numFmtId="3" fontId="4" fillId="6" borderId="0" xfId="0" applyNumberFormat="1" applyFont="1" applyFill="1" applyBorder="1" applyAlignment="1">
      <alignment horizontal="center"/>
    </xf>
    <xf numFmtId="0" fontId="4" fillId="6" borderId="7" xfId="0" applyFont="1" applyFill="1" applyBorder="1"/>
    <xf numFmtId="3" fontId="4" fillId="6" borderId="7" xfId="0" applyNumberFormat="1" applyFont="1" applyFill="1" applyBorder="1"/>
    <xf numFmtId="0" fontId="0" fillId="6" borderId="7" xfId="0" applyFill="1" applyBorder="1"/>
    <xf numFmtId="3" fontId="4" fillId="6" borderId="6" xfId="0" applyNumberFormat="1" applyFont="1" applyFill="1" applyBorder="1"/>
    <xf numFmtId="3" fontId="0" fillId="6" borderId="7" xfId="0" applyNumberFormat="1" applyFill="1" applyBorder="1"/>
    <xf numFmtId="3" fontId="4" fillId="6" borderId="10" xfId="0" applyNumberFormat="1" applyFont="1" applyFill="1" applyBorder="1"/>
    <xf numFmtId="3" fontId="4" fillId="6" borderId="9" xfId="0" applyNumberFormat="1" applyFont="1" applyFill="1" applyBorder="1"/>
    <xf numFmtId="0" fontId="0" fillId="6" borderId="4" xfId="0" applyFill="1" applyBorder="1"/>
    <xf numFmtId="0" fontId="4" fillId="6" borderId="6" xfId="0" applyFont="1" applyFill="1" applyBorder="1"/>
    <xf numFmtId="0" fontId="0" fillId="0" borderId="4" xfId="0" applyBorder="1"/>
    <xf numFmtId="0" fontId="4" fillId="0" borderId="4" xfId="0" applyFont="1" applyBorder="1"/>
    <xf numFmtId="0" fontId="0" fillId="0" borderId="6" xfId="0" applyBorder="1" applyAlignment="1">
      <alignment horizontal="center"/>
    </xf>
    <xf numFmtId="3" fontId="0" fillId="6" borderId="5" xfId="0" applyNumberFormat="1" applyFill="1" applyBorder="1"/>
    <xf numFmtId="3" fontId="0" fillId="6" borderId="8" xfId="0" applyNumberFormat="1" applyFill="1" applyBorder="1"/>
    <xf numFmtId="3" fontId="0" fillId="0" borderId="5" xfId="0" applyNumberFormat="1" applyBorder="1"/>
    <xf numFmtId="3" fontId="4" fillId="6" borderId="11" xfId="0" applyNumberFormat="1" applyFont="1" applyFill="1" applyBorder="1"/>
    <xf numFmtId="0" fontId="0" fillId="0" borderId="1" xfId="0" applyBorder="1" applyAlignment="1">
      <alignment horizontal="center"/>
    </xf>
    <xf numFmtId="0" fontId="4" fillId="0" borderId="2" xfId="0" applyFont="1" applyBorder="1"/>
    <xf numFmtId="3" fontId="0" fillId="0" borderId="2" xfId="0" applyNumberFormat="1" applyBorder="1"/>
    <xf numFmtId="3" fontId="0" fillId="0" borderId="1" xfId="0" applyNumberFormat="1" applyBorder="1"/>
    <xf numFmtId="3" fontId="0" fillId="0" borderId="3" xfId="0" applyNumberFormat="1" applyBorder="1"/>
    <xf numFmtId="3" fontId="0" fillId="0" borderId="0" xfId="0" applyNumberFormat="1" applyAlignment="1">
      <alignment wrapText="1"/>
    </xf>
    <xf numFmtId="3" fontId="0" fillId="0" borderId="0" xfId="0" applyNumberFormat="1" applyBorder="1"/>
    <xf numFmtId="3" fontId="4" fillId="0" borderId="2" xfId="0" applyNumberFormat="1" applyFont="1" applyBorder="1" applyAlignment="1">
      <alignment horizontal="center"/>
    </xf>
    <xf numFmtId="3" fontId="4" fillId="0" borderId="0" xfId="0" applyNumberFormat="1" applyFont="1" applyBorder="1" applyAlignment="1">
      <alignment horizontal="center"/>
    </xf>
    <xf numFmtId="4" fontId="4" fillId="3" borderId="0" xfId="1" applyNumberFormat="1" applyFont="1" applyFill="1"/>
    <xf numFmtId="0" fontId="4" fillId="3" borderId="0" xfId="0" applyFont="1" applyFill="1"/>
    <xf numFmtId="0" fontId="13" fillId="0" borderId="0" xfId="0" applyFont="1"/>
    <xf numFmtId="3" fontId="14" fillId="0" borderId="0" xfId="0" applyNumberFormat="1" applyFont="1"/>
    <xf numFmtId="3" fontId="14" fillId="0" borderId="4" xfId="0" applyNumberFormat="1" applyFont="1" applyBorder="1"/>
    <xf numFmtId="3" fontId="15" fillId="0" borderId="0" xfId="0" applyNumberFormat="1" applyFont="1"/>
    <xf numFmtId="3" fontId="15" fillId="0" borderId="4" xfId="0" applyNumberFormat="1" applyFont="1" applyBorder="1"/>
    <xf numFmtId="3" fontId="0" fillId="0" borderId="0" xfId="0" applyNumberFormat="1" applyAlignment="1">
      <alignment horizontal="left"/>
    </xf>
    <xf numFmtId="0" fontId="0" fillId="0" borderId="12" xfId="0" applyFont="1" applyBorder="1" applyAlignment="1">
      <alignment horizontal="left" indent="1"/>
    </xf>
    <xf numFmtId="166" fontId="0" fillId="0" borderId="0" xfId="1" applyNumberFormat="1" applyFont="1" applyBorder="1" applyAlignment="1">
      <alignment horizontal="left" wrapText="1" indent="1"/>
    </xf>
    <xf numFmtId="166" fontId="1" fillId="0" borderId="0" xfId="1" applyNumberFormat="1" applyFont="1" applyFill="1" applyBorder="1" applyAlignment="1">
      <alignment horizontal="left" wrapText="1" indent="1"/>
    </xf>
    <xf numFmtId="166" fontId="12" fillId="0" borderId="0" xfId="1" applyNumberFormat="1" applyFont="1" applyFill="1" applyBorder="1" applyAlignment="1">
      <alignment horizontal="left" wrapText="1" indent="1"/>
    </xf>
    <xf numFmtId="166" fontId="10" fillId="0" borderId="0" xfId="1" applyNumberFormat="1" applyFont="1" applyBorder="1" applyAlignment="1">
      <alignment horizontal="left" wrapText="1" indent="1"/>
    </xf>
    <xf numFmtId="166" fontId="4" fillId="5" borderId="10" xfId="1" applyNumberFormat="1" applyFont="1" applyFill="1" applyBorder="1" applyAlignment="1" applyProtection="1">
      <alignment horizontal="left" wrapText="1" indent="1"/>
      <protection locked="0"/>
    </xf>
    <xf numFmtId="166" fontId="12" fillId="0" borderId="0" xfId="1" applyNumberFormat="1" applyFont="1" applyBorder="1" applyAlignment="1">
      <alignment horizontal="left" wrapText="1" indent="1"/>
    </xf>
    <xf numFmtId="166" fontId="0" fillId="0" borderId="0" xfId="1" applyNumberFormat="1" applyFont="1" applyBorder="1" applyAlignment="1">
      <alignment horizontal="left" vertical="top" wrapText="1" indent="1"/>
    </xf>
    <xf numFmtId="0" fontId="0" fillId="0" borderId="4" xfId="0" applyFont="1" applyBorder="1" applyAlignment="1">
      <alignment horizontal="left" indent="1"/>
    </xf>
    <xf numFmtId="166" fontId="12" fillId="0" borderId="0" xfId="1" applyNumberFormat="1" applyFont="1" applyBorder="1" applyAlignment="1">
      <alignment horizontal="left" vertical="top" wrapText="1" indent="1"/>
    </xf>
    <xf numFmtId="166" fontId="0" fillId="6" borderId="10" xfId="1" applyNumberFormat="1" applyFont="1" applyFill="1" applyBorder="1" applyAlignment="1">
      <alignment horizontal="left" wrapText="1" indent="1"/>
    </xf>
    <xf numFmtId="166" fontId="4" fillId="6" borderId="10" xfId="1" applyNumberFormat="1" applyFont="1" applyFill="1" applyBorder="1" applyAlignment="1">
      <alignment horizontal="left" wrapText="1" indent="1"/>
    </xf>
    <xf numFmtId="166" fontId="0" fillId="0" borderId="14" xfId="1" applyNumberFormat="1" applyFont="1" applyBorder="1" applyAlignment="1">
      <alignment horizontal="left" wrapText="1" indent="1"/>
    </xf>
    <xf numFmtId="166" fontId="1" fillId="0" borderId="12" xfId="1" applyNumberFormat="1" applyFont="1" applyFill="1" applyBorder="1" applyAlignment="1">
      <alignment horizontal="left" wrapText="1" indent="1"/>
    </xf>
    <xf numFmtId="166" fontId="0" fillId="0" borderId="12" xfId="1" applyNumberFormat="1" applyFont="1" applyBorder="1" applyAlignment="1">
      <alignment horizontal="left" wrapText="1" indent="1"/>
    </xf>
    <xf numFmtId="166" fontId="10" fillId="0" borderId="12" xfId="1" applyNumberFormat="1" applyFont="1" applyBorder="1" applyAlignment="1">
      <alignment horizontal="left" wrapText="1" indent="1"/>
    </xf>
    <xf numFmtId="166" fontId="11" fillId="0" borderId="12" xfId="1" applyNumberFormat="1" applyFont="1" applyBorder="1" applyAlignment="1">
      <alignment horizontal="left" wrapText="1" indent="1"/>
    </xf>
    <xf numFmtId="166" fontId="4" fillId="5" borderId="13" xfId="1" applyNumberFormat="1" applyFont="1" applyFill="1" applyBorder="1" applyAlignment="1" applyProtection="1">
      <alignment horizontal="left" wrapText="1" indent="1"/>
      <protection locked="0"/>
    </xf>
    <xf numFmtId="166" fontId="4" fillId="5" borderId="13" xfId="1" applyNumberFormat="1" applyFont="1" applyFill="1" applyBorder="1" applyAlignment="1">
      <alignment horizontal="left" wrapText="1" indent="1"/>
    </xf>
    <xf numFmtId="166" fontId="0" fillId="6" borderId="13" xfId="1" applyNumberFormat="1" applyFont="1" applyFill="1" applyBorder="1" applyAlignment="1">
      <alignment horizontal="left" wrapText="1" indent="1"/>
    </xf>
    <xf numFmtId="166" fontId="4" fillId="6" borderId="13" xfId="1" applyNumberFormat="1" applyFont="1" applyFill="1" applyBorder="1" applyAlignment="1">
      <alignment horizontal="left" wrapText="1" indent="1"/>
    </xf>
    <xf numFmtId="166" fontId="16" fillId="0" borderId="0" xfId="1" applyNumberFormat="1" applyFont="1" applyBorder="1" applyAlignment="1">
      <alignment horizontal="left" wrapText="1" indent="1"/>
    </xf>
    <xf numFmtId="166" fontId="17" fillId="5" borderId="10" xfId="1" applyNumberFormat="1" applyFont="1" applyFill="1" applyBorder="1" applyAlignment="1" applyProtection="1">
      <alignment horizontal="left" wrapText="1" indent="1"/>
      <protection locked="0"/>
    </xf>
    <xf numFmtId="166" fontId="10" fillId="0" borderId="5" xfId="1" applyNumberFormat="1" applyFont="1" applyBorder="1"/>
    <xf numFmtId="166" fontId="12" fillId="6" borderId="4" xfId="1" applyNumberFormat="1" applyFont="1" applyFill="1" applyBorder="1" applyProtection="1">
      <protection locked="0"/>
    </xf>
    <xf numFmtId="166" fontId="10" fillId="6" borderId="4" xfId="1" applyNumberFormat="1" applyFont="1" applyFill="1" applyBorder="1" applyProtection="1">
      <protection locked="0"/>
    </xf>
    <xf numFmtId="0" fontId="12" fillId="0" borderId="0" xfId="0" applyFont="1" applyAlignment="1">
      <alignment horizontal="left" indent="1"/>
    </xf>
    <xf numFmtId="9" fontId="0" fillId="0" borderId="0" xfId="0" applyNumberFormat="1"/>
    <xf numFmtId="166" fontId="16" fillId="0" borderId="0" xfId="1" applyNumberFormat="1" applyFont="1" applyBorder="1" applyProtection="1">
      <protection locked="0"/>
    </xf>
    <xf numFmtId="166" fontId="16" fillId="0" borderId="0" xfId="1" applyNumberFormat="1" applyFont="1" applyBorder="1"/>
    <xf numFmtId="164" fontId="8" fillId="6" borderId="0" xfId="1" applyNumberFormat="1" applyFont="1" applyFill="1" applyBorder="1" applyAlignment="1">
      <alignment horizontal="left" indent="1"/>
    </xf>
    <xf numFmtId="164" fontId="8" fillId="6" borderId="7" xfId="1" applyNumberFormat="1" applyFont="1" applyFill="1" applyBorder="1" applyAlignment="1" applyProtection="1">
      <alignment horizontal="left" indent="1"/>
      <protection locked="0"/>
    </xf>
    <xf numFmtId="164" fontId="8" fillId="6" borderId="14" xfId="1" applyNumberFormat="1" applyFont="1" applyFill="1" applyBorder="1" applyAlignment="1">
      <alignment horizontal="left" indent="1"/>
    </xf>
    <xf numFmtId="164" fontId="8" fillId="6" borderId="15" xfId="1" applyNumberFormat="1" applyFont="1" applyFill="1" applyBorder="1" applyAlignment="1" applyProtection="1">
      <alignment horizontal="left" indent="1"/>
      <protection locked="0"/>
    </xf>
    <xf numFmtId="166" fontId="12" fillId="0" borderId="12" xfId="1" applyNumberFormat="1" applyFont="1" applyFill="1" applyBorder="1" applyAlignment="1">
      <alignment horizontal="left" wrapText="1" indent="1"/>
    </xf>
    <xf numFmtId="166" fontId="17" fillId="5" borderId="13" xfId="1" applyNumberFormat="1" applyFont="1" applyFill="1" applyBorder="1" applyAlignment="1" applyProtection="1">
      <alignment horizontal="left" wrapText="1" indent="1"/>
      <protection locked="0"/>
    </xf>
    <xf numFmtId="166" fontId="12" fillId="0" borderId="12" xfId="1" applyNumberFormat="1" applyFont="1" applyBorder="1" applyAlignment="1">
      <alignment horizontal="left" wrapText="1" indent="1"/>
    </xf>
    <xf numFmtId="166" fontId="0" fillId="0" borderId="12" xfId="1" applyNumberFormat="1" applyFont="1" applyBorder="1" applyAlignment="1">
      <alignment horizontal="left" vertical="top" wrapText="1" indent="1"/>
    </xf>
    <xf numFmtId="166" fontId="16" fillId="0" borderId="12" xfId="1" applyNumberFormat="1" applyFont="1" applyBorder="1" applyAlignment="1">
      <alignment horizontal="left" wrapText="1" indent="1"/>
    </xf>
    <xf numFmtId="166" fontId="12" fillId="0" borderId="12" xfId="1" applyNumberFormat="1" applyFont="1" applyBorder="1" applyAlignment="1">
      <alignment horizontal="left" vertical="top" wrapText="1" indent="1"/>
    </xf>
    <xf numFmtId="0" fontId="0" fillId="0" borderId="12" xfId="0" applyFont="1" applyBorder="1" applyAlignment="1">
      <alignment horizontal="left" wrapText="1" indent="1"/>
    </xf>
    <xf numFmtId="0" fontId="12" fillId="0" borderId="12" xfId="0" applyFont="1" applyBorder="1" applyAlignment="1">
      <alignment horizontal="left" indent="1"/>
    </xf>
    <xf numFmtId="0" fontId="16" fillId="0" borderId="0" xfId="0" applyFont="1" applyAlignment="1">
      <alignment horizontal="left" wrapText="1" indent="1"/>
    </xf>
    <xf numFmtId="166" fontId="18" fillId="0" borderId="0" xfId="1" applyNumberFormat="1" applyFont="1" applyBorder="1" applyProtection="1">
      <protection locked="0"/>
    </xf>
    <xf numFmtId="166" fontId="18" fillId="0" borderId="0" xfId="1" applyNumberFormat="1" applyFont="1" applyBorder="1" applyAlignment="1">
      <alignment horizontal="left" wrapText="1" indent="1"/>
    </xf>
    <xf numFmtId="0" fontId="0" fillId="0" borderId="6" xfId="0" applyBorder="1" applyAlignment="1" applyProtection="1">
      <alignment horizontal="center"/>
      <protection locked="0"/>
    </xf>
    <xf numFmtId="3" fontId="4" fillId="6" borderId="7" xfId="0" applyNumberFormat="1" applyFont="1" applyFill="1" applyBorder="1" applyAlignment="1">
      <alignment horizontal="center" wrapText="1"/>
    </xf>
    <xf numFmtId="164" fontId="8" fillId="6" borderId="6" xfId="1" applyNumberFormat="1" applyFont="1" applyFill="1" applyBorder="1" applyAlignment="1" applyProtection="1">
      <alignment horizontal="center" wrapText="1"/>
      <protection locked="0"/>
    </xf>
    <xf numFmtId="0" fontId="4" fillId="6" borderId="7" xfId="0" applyFont="1" applyFill="1" applyBorder="1" applyAlignment="1">
      <alignment horizontal="center" wrapText="1"/>
    </xf>
    <xf numFmtId="3" fontId="16" fillId="0" borderId="0" xfId="0" applyNumberFormat="1" applyFont="1"/>
    <xf numFmtId="3" fontId="1" fillId="8" borderId="0" xfId="1" applyNumberFormat="1" applyFont="1" applyFill="1" applyBorder="1"/>
    <xf numFmtId="164" fontId="8" fillId="7" borderId="7" xfId="1" applyNumberFormat="1" applyFont="1" applyFill="1" applyBorder="1" applyAlignment="1" applyProtection="1">
      <alignment horizontal="center"/>
      <protection locked="0"/>
    </xf>
    <xf numFmtId="166" fontId="16" fillId="6" borderId="4" xfId="1" applyNumberFormat="1" applyFont="1" applyFill="1" applyBorder="1" applyProtection="1">
      <protection locked="0"/>
    </xf>
    <xf numFmtId="166" fontId="19" fillId="5" borderId="9" xfId="1" applyNumberFormat="1" applyFont="1" applyFill="1" applyBorder="1" applyProtection="1">
      <protection locked="0"/>
    </xf>
    <xf numFmtId="166" fontId="19" fillId="5" borderId="9" xfId="1" applyNumberFormat="1" applyFont="1" applyFill="1" applyBorder="1"/>
    <xf numFmtId="166" fontId="19" fillId="6" borderId="9" xfId="1" applyNumberFormat="1" applyFont="1" applyFill="1" applyBorder="1"/>
    <xf numFmtId="166" fontId="16" fillId="6" borderId="4" xfId="1" applyNumberFormat="1" applyFont="1" applyFill="1" applyBorder="1"/>
    <xf numFmtId="166" fontId="18" fillId="6" borderId="4" xfId="1" applyNumberFormat="1" applyFont="1" applyFill="1" applyBorder="1" applyProtection="1">
      <protection locked="0"/>
    </xf>
    <xf numFmtId="164" fontId="4" fillId="6" borderId="14" xfId="1" applyNumberFormat="1" applyFont="1" applyFill="1" applyBorder="1" applyAlignment="1">
      <alignment horizontal="center" wrapText="1"/>
    </xf>
    <xf numFmtId="164" fontId="4" fillId="6" borderId="12" xfId="1" applyNumberFormat="1" applyFont="1" applyFill="1" applyBorder="1" applyAlignment="1">
      <alignment horizontal="center" wrapText="1"/>
    </xf>
    <xf numFmtId="164" fontId="4" fillId="6" borderId="15" xfId="1" applyNumberFormat="1" applyFont="1" applyFill="1" applyBorder="1" applyAlignment="1">
      <alignment horizontal="center" wrapText="1"/>
    </xf>
  </cellXfs>
  <cellStyles count="78">
    <cellStyle name="Comma" xfId="1" builtinId="3" customBuiltin="1"/>
    <cellStyle name="Followed Hyperlink" xfId="2" builtinId="9" hidden="1"/>
    <cellStyle name="Followed Hyperlink" xfId="3" builtinId="9" hidden="1"/>
    <cellStyle name="Followed Hyperlink" xfId="4" builtinId="9" hidden="1"/>
    <cellStyle name="Followed Hyperlink" xfId="6" builtinId="9" hidden="1"/>
    <cellStyle name="Followed Hyperlink" xfId="7" builtinId="9" hidden="1"/>
    <cellStyle name="Followed Hyperlink" xfId="8" builtinId="9" hidden="1"/>
    <cellStyle name="Followed Hyperlink" xfId="9" builtinId="9" hidden="1"/>
    <cellStyle name="Followed Hyperlink" xfId="10" builtinId="9" hidden="1"/>
    <cellStyle name="Followed Hyperlink" xfId="11" builtinId="9" hidden="1"/>
    <cellStyle name="Followed Hyperlink" xfId="12" builtinId="9" hidden="1"/>
    <cellStyle name="Followed Hyperlink" xfId="13" builtinId="9" hidden="1"/>
    <cellStyle name="Followed Hyperlink" xfId="14" builtinId="9" hidden="1"/>
    <cellStyle name="Followed Hyperlink" xfId="15" builtinId="9" hidden="1"/>
    <cellStyle name="Followed Hyperlink" xfId="16" builtinId="9" hidden="1"/>
    <cellStyle name="Followed Hyperlink" xfId="17" builtinId="9" hidden="1"/>
    <cellStyle name="Followed Hyperlink" xfId="18" builtinId="9" hidden="1"/>
    <cellStyle name="Followed Hyperlink" xfId="19" builtinId="9" hidden="1"/>
    <cellStyle name="Followed Hyperlink" xfId="20" builtinId="9" hidden="1"/>
    <cellStyle name="Followed Hyperlink" xfId="21" builtinId="9" hidden="1"/>
    <cellStyle name="Followed Hyperlink" xfId="22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Normal" xfId="0" builtinId="0" customBuiltin="1"/>
    <cellStyle name="Percent" xfId="5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00FF"/>
    <pageSetUpPr fitToPage="1"/>
  </sheetPr>
  <dimension ref="B1:AA123"/>
  <sheetViews>
    <sheetView tabSelected="1" topLeftCell="B71" zoomScale="91" zoomScaleNormal="91" workbookViewId="0">
      <selection activeCell="T87" sqref="T87"/>
    </sheetView>
  </sheetViews>
  <sheetFormatPr defaultColWidth="11.44140625" defaultRowHeight="14.4" x14ac:dyDescent="0.3"/>
  <cols>
    <col min="1" max="1" width="5" customWidth="1"/>
    <col min="2" max="2" width="6.77734375" customWidth="1"/>
    <col min="3" max="3" width="27.6640625" customWidth="1"/>
    <col min="4" max="4" width="7.77734375" customWidth="1"/>
    <col min="5" max="5" width="10.33203125" customWidth="1"/>
    <col min="6" max="6" width="9.33203125" customWidth="1"/>
    <col min="7" max="7" width="7.77734375" customWidth="1"/>
    <col min="8" max="8" width="10" customWidth="1"/>
    <col min="9" max="9" width="7.88671875" customWidth="1"/>
    <col min="10" max="10" width="9.33203125" customWidth="1"/>
    <col min="11" max="11" width="11.33203125" customWidth="1"/>
    <col min="12" max="15" width="7.77734375" customWidth="1"/>
    <col min="16" max="19" width="9.44140625" customWidth="1"/>
    <col min="20" max="20" width="48" style="131" customWidth="1"/>
    <col min="21" max="21" width="3.6640625" style="131" customWidth="1"/>
    <col min="22" max="22" width="21.5546875" style="131" customWidth="1"/>
  </cols>
  <sheetData>
    <row r="1" spans="2:27" x14ac:dyDescent="0.3">
      <c r="Z1" s="134" t="s">
        <v>84</v>
      </c>
      <c r="AA1" s="134"/>
    </row>
    <row r="2" spans="2:27" ht="44.4" customHeight="1" x14ac:dyDescent="0.35">
      <c r="B2" s="81" t="s">
        <v>70</v>
      </c>
      <c r="C2" s="82"/>
      <c r="D2" s="83"/>
      <c r="E2" s="83"/>
      <c r="F2" s="84"/>
      <c r="G2" s="83" t="s">
        <v>113</v>
      </c>
      <c r="H2" s="85"/>
      <c r="I2" s="85"/>
      <c r="J2" s="84"/>
      <c r="K2" s="84"/>
      <c r="L2" s="84"/>
      <c r="M2" s="84"/>
      <c r="N2" s="84"/>
      <c r="O2" s="86"/>
      <c r="P2" s="87"/>
      <c r="Q2" s="239" t="s">
        <v>156</v>
      </c>
      <c r="R2" s="51"/>
      <c r="S2" s="42"/>
      <c r="T2" s="128"/>
      <c r="U2" s="128"/>
      <c r="V2" s="128"/>
      <c r="Z2" s="135"/>
      <c r="AA2" s="136"/>
    </row>
    <row r="3" spans="2:27" ht="15.6" x14ac:dyDescent="0.3">
      <c r="B3" s="88"/>
      <c r="C3" s="89"/>
      <c r="D3" s="90"/>
      <c r="E3" s="91"/>
      <c r="F3" s="90"/>
      <c r="G3" s="91"/>
      <c r="H3" s="91"/>
      <c r="I3" s="91"/>
      <c r="J3" s="90"/>
      <c r="K3" s="90"/>
      <c r="L3" s="90"/>
      <c r="M3" s="90"/>
      <c r="N3" s="90"/>
      <c r="O3" s="92"/>
      <c r="P3" s="93" t="s">
        <v>114</v>
      </c>
      <c r="Q3" s="240"/>
      <c r="R3" s="53"/>
      <c r="S3" s="54" t="s">
        <v>62</v>
      </c>
      <c r="T3" s="211"/>
      <c r="U3" s="213"/>
      <c r="V3" s="129"/>
      <c r="Z3" s="137" t="s">
        <v>68</v>
      </c>
      <c r="AA3" s="138" t="s">
        <v>62</v>
      </c>
    </row>
    <row r="4" spans="2:27" ht="15.6" x14ac:dyDescent="0.3">
      <c r="B4" s="94" t="s">
        <v>80</v>
      </c>
      <c r="C4" s="95" t="s">
        <v>81</v>
      </c>
      <c r="D4" s="96" t="s">
        <v>0</v>
      </c>
      <c r="E4" s="96" t="s">
        <v>1</v>
      </c>
      <c r="F4" s="96" t="s">
        <v>2</v>
      </c>
      <c r="G4" s="96" t="s">
        <v>3</v>
      </c>
      <c r="H4" s="96" t="s">
        <v>4</v>
      </c>
      <c r="I4" s="96" t="s">
        <v>5</v>
      </c>
      <c r="J4" s="96" t="s">
        <v>6</v>
      </c>
      <c r="K4" s="96" t="s">
        <v>7</v>
      </c>
      <c r="L4" s="96" t="s">
        <v>8</v>
      </c>
      <c r="M4" s="96" t="s">
        <v>9</v>
      </c>
      <c r="N4" s="96" t="s">
        <v>10</v>
      </c>
      <c r="O4" s="97" t="s">
        <v>11</v>
      </c>
      <c r="P4" s="98" t="s">
        <v>67</v>
      </c>
      <c r="Q4" s="241"/>
      <c r="R4" s="232" t="s">
        <v>12</v>
      </c>
      <c r="S4" s="55" t="s">
        <v>12</v>
      </c>
      <c r="T4" s="212" t="s">
        <v>95</v>
      </c>
      <c r="U4" s="214"/>
      <c r="V4" s="130" t="s">
        <v>99</v>
      </c>
      <c r="Z4" s="139" t="s">
        <v>61</v>
      </c>
      <c r="AA4" s="140" t="s">
        <v>69</v>
      </c>
    </row>
    <row r="5" spans="2:27" x14ac:dyDescent="0.3">
      <c r="B5" s="56">
        <v>100</v>
      </c>
      <c r="C5" s="43" t="s">
        <v>14</v>
      </c>
      <c r="D5" s="63"/>
      <c r="E5" s="64"/>
      <c r="F5" s="64"/>
      <c r="G5" s="64"/>
      <c r="H5" s="64"/>
      <c r="I5" s="64"/>
      <c r="J5" s="64"/>
      <c r="K5" s="64"/>
      <c r="L5" s="64"/>
      <c r="M5" s="64"/>
      <c r="N5" s="64"/>
      <c r="O5" s="65"/>
      <c r="P5" s="66"/>
      <c r="Q5" s="66"/>
      <c r="R5" s="67"/>
      <c r="S5" s="68"/>
      <c r="T5" s="182"/>
      <c r="U5" s="195"/>
      <c r="V5" s="193"/>
      <c r="Z5" s="69"/>
      <c r="AA5" s="48"/>
    </row>
    <row r="6" spans="2:27" ht="28.8" x14ac:dyDescent="0.3">
      <c r="B6" s="57">
        <v>1010</v>
      </c>
      <c r="C6" s="127" t="s">
        <v>63</v>
      </c>
      <c r="D6" s="70">
        <f>+'CUM TB ENTRY'!D6</f>
        <v>0</v>
      </c>
      <c r="E6" s="70">
        <f>+'CUM TB ENTRY'!E6-'CUM TB ENTRY'!D6</f>
        <v>0</v>
      </c>
      <c r="F6" s="70">
        <f>+'CUM TB ENTRY'!F6-'CUM TB ENTRY'!E6</f>
        <v>0</v>
      </c>
      <c r="G6" s="70">
        <f>+'CUM TB ENTRY'!G6-'CUM TB ENTRY'!F6</f>
        <v>0</v>
      </c>
      <c r="H6" s="224">
        <f>+'CUM TB ENTRY'!H6-'CUM TB ENTRY'!G6</f>
        <v>4</v>
      </c>
      <c r="I6" s="70">
        <f>+'CUM TB ENTRY'!I6-'CUM TB ENTRY'!H6</f>
        <v>0.19000000000000039</v>
      </c>
      <c r="J6" s="70">
        <f>+'CUM TB ENTRY'!J6-'CUM TB ENTRY'!I6</f>
        <v>0</v>
      </c>
      <c r="K6" s="70">
        <f>+'CUM TB ENTRY'!K6-'CUM TB ENTRY'!J6</f>
        <v>0</v>
      </c>
      <c r="L6" s="70">
        <f>+'CUM TB ENTRY'!L6-'CUM TB ENTRY'!K6</f>
        <v>224</v>
      </c>
      <c r="M6" s="70"/>
      <c r="N6" s="70"/>
      <c r="O6" s="70"/>
      <c r="P6" s="238">
        <f t="shared" ref="P6:P20" si="0">SUM(D6:O6)</f>
        <v>228.19</v>
      </c>
      <c r="Q6" s="205"/>
      <c r="R6" s="77"/>
      <c r="S6" s="80"/>
      <c r="T6" s="183" t="s">
        <v>161</v>
      </c>
      <c r="U6" s="194"/>
      <c r="V6" s="194"/>
      <c r="Z6" s="73"/>
      <c r="AA6" s="49"/>
    </row>
    <row r="7" spans="2:27" x14ac:dyDescent="0.3">
      <c r="B7" s="57">
        <v>1015</v>
      </c>
      <c r="C7" s="127" t="s">
        <v>104</v>
      </c>
      <c r="D7" s="70">
        <f>+'CUM TB ENTRY'!D7</f>
        <v>0</v>
      </c>
      <c r="E7" s="70">
        <f>+'CUM TB ENTRY'!E7-'CUM TB ENTRY'!D7</f>
        <v>0</v>
      </c>
      <c r="F7" s="70">
        <f>+'CUM TB ENTRY'!F7-'CUM TB ENTRY'!E7</f>
        <v>0</v>
      </c>
      <c r="G7" s="70">
        <f>+'CUM TB ENTRY'!G7-'CUM TB ENTRY'!F7</f>
        <v>0</v>
      </c>
      <c r="H7" s="70">
        <f>+'CUM TB ENTRY'!H7-'CUM TB ENTRY'!G7</f>
        <v>0</v>
      </c>
      <c r="I7" s="70">
        <f>+'CUM TB ENTRY'!I7-'CUM TB ENTRY'!H7</f>
        <v>0</v>
      </c>
      <c r="J7" s="70">
        <f>+'CUM TB ENTRY'!J7-'CUM TB ENTRY'!I7</f>
        <v>0</v>
      </c>
      <c r="K7" s="70">
        <f>+'CUM TB ENTRY'!K7-'CUM TB ENTRY'!J7</f>
        <v>0</v>
      </c>
      <c r="L7" s="70">
        <f>+'CUM TB ENTRY'!L7-'CUM TB ENTRY'!K7</f>
        <v>0</v>
      </c>
      <c r="M7" s="70"/>
      <c r="N7" s="70"/>
      <c r="O7" s="70"/>
      <c r="P7" s="72">
        <f t="shared" si="0"/>
        <v>0</v>
      </c>
      <c r="Q7" s="72"/>
      <c r="R7" s="77">
        <v>20000</v>
      </c>
      <c r="S7" s="80">
        <f>+P7/R7</f>
        <v>0</v>
      </c>
      <c r="T7" s="184" t="s">
        <v>109</v>
      </c>
      <c r="U7" s="215"/>
      <c r="V7" s="194"/>
      <c r="Z7" s="73"/>
      <c r="AA7" s="49"/>
    </row>
    <row r="8" spans="2:27" x14ac:dyDescent="0.3">
      <c r="B8" s="58">
        <v>1020</v>
      </c>
      <c r="C8" s="126" t="s">
        <v>13</v>
      </c>
      <c r="D8" s="70">
        <f>+'CUM TB ENTRY'!D8</f>
        <v>0</v>
      </c>
      <c r="E8" s="70">
        <f>+'CUM TB ENTRY'!E8-'CUM TB ENTRY'!D8</f>
        <v>0</v>
      </c>
      <c r="F8" s="70">
        <f>+'CUM TB ENTRY'!F8-'CUM TB ENTRY'!E8</f>
        <v>0</v>
      </c>
      <c r="G8" s="70">
        <f>+'CUM TB ENTRY'!G8-'CUM TB ENTRY'!F8</f>
        <v>0</v>
      </c>
      <c r="H8" s="70">
        <f>+'CUM TB ENTRY'!H8-'CUM TB ENTRY'!G8</f>
        <v>0</v>
      </c>
      <c r="I8" s="70">
        <f>+'CUM TB ENTRY'!I8-'CUM TB ENTRY'!H8</f>
        <v>0</v>
      </c>
      <c r="J8" s="70">
        <f>+'CUM TB ENTRY'!J8-'CUM TB ENTRY'!I8</f>
        <v>0</v>
      </c>
      <c r="K8" s="70">
        <f>+'CUM TB ENTRY'!K8-'CUM TB ENTRY'!J8</f>
        <v>0</v>
      </c>
      <c r="L8" s="70">
        <f>+'CUM TB ENTRY'!L8-'CUM TB ENTRY'!K8</f>
        <v>0</v>
      </c>
      <c r="M8" s="70"/>
      <c r="N8" s="70"/>
      <c r="O8" s="70"/>
      <c r="P8" s="72">
        <f t="shared" si="0"/>
        <v>0</v>
      </c>
      <c r="Q8" s="72"/>
      <c r="R8" s="67">
        <v>245</v>
      </c>
      <c r="S8" s="52">
        <f>+P8/R8</f>
        <v>0</v>
      </c>
      <c r="T8" s="182"/>
      <c r="U8" s="195"/>
      <c r="V8" s="195"/>
      <c r="Z8" s="69">
        <v>245</v>
      </c>
      <c r="AA8" s="48">
        <f t="shared" ref="AA8:AA21" si="1">+P8/Z8</f>
        <v>0</v>
      </c>
    </row>
    <row r="9" spans="2:27" x14ac:dyDescent="0.3">
      <c r="B9" s="58">
        <v>1076</v>
      </c>
      <c r="C9" s="126" t="s">
        <v>15</v>
      </c>
      <c r="D9" s="70">
        <f>+'CUM TB ENTRY'!D9</f>
        <v>0</v>
      </c>
      <c r="E9" s="70">
        <f>+'CUM TB ENTRY'!E9-'CUM TB ENTRY'!D9</f>
        <v>74702.5</v>
      </c>
      <c r="F9" s="70">
        <f>+'CUM TB ENTRY'!F9-'CUM TB ENTRY'!E9</f>
        <v>0</v>
      </c>
      <c r="G9" s="70">
        <f>+'CUM TB ENTRY'!G9-'CUM TB ENTRY'!F9</f>
        <v>0</v>
      </c>
      <c r="H9" s="70">
        <f>+'CUM TB ENTRY'!H9-'CUM TB ENTRY'!G9</f>
        <v>0</v>
      </c>
      <c r="I9" s="70">
        <f>+'CUM TB ENTRY'!I9-'CUM TB ENTRY'!H9</f>
        <v>74702.5</v>
      </c>
      <c r="J9" s="70">
        <f>+'CUM TB ENTRY'!J9-'CUM TB ENTRY'!I9</f>
        <v>0</v>
      </c>
      <c r="K9" s="70">
        <f>+'CUM TB ENTRY'!K9-'CUM TB ENTRY'!J9</f>
        <v>0</v>
      </c>
      <c r="L9" s="70">
        <f>+'CUM TB ENTRY'!L9-'CUM TB ENTRY'!K9</f>
        <v>0</v>
      </c>
      <c r="M9" s="70"/>
      <c r="N9" s="70"/>
      <c r="O9" s="70"/>
      <c r="P9" s="72">
        <f t="shared" si="0"/>
        <v>149405</v>
      </c>
      <c r="Q9" s="72"/>
      <c r="R9" s="67">
        <v>149405</v>
      </c>
      <c r="S9" s="52">
        <f t="shared" ref="S9:S21" si="2">+P9/R9</f>
        <v>1</v>
      </c>
      <c r="T9" s="182" t="s">
        <v>133</v>
      </c>
      <c r="U9" s="195"/>
      <c r="V9" s="195"/>
      <c r="Z9" s="69">
        <v>137370</v>
      </c>
      <c r="AA9" s="48">
        <f t="shared" si="1"/>
        <v>1.0876101040984203</v>
      </c>
    </row>
    <row r="10" spans="2:27" x14ac:dyDescent="0.3">
      <c r="B10" s="58">
        <v>1090</v>
      </c>
      <c r="C10" s="126" t="s">
        <v>16</v>
      </c>
      <c r="D10" s="70">
        <f>+'CUM TB ENTRY'!D10</f>
        <v>11.99</v>
      </c>
      <c r="E10" s="70">
        <f>+'CUM TB ENTRY'!E10-'CUM TB ENTRY'!D10</f>
        <v>8.2000000000000011</v>
      </c>
      <c r="F10" s="70">
        <f>+'CUM TB ENTRY'!F10-'CUM TB ENTRY'!E10</f>
        <v>6.57</v>
      </c>
      <c r="G10" s="70">
        <f>+'CUM TB ENTRY'!G10-'CUM TB ENTRY'!F10</f>
        <v>7.91</v>
      </c>
      <c r="H10" s="70">
        <f>+'CUM TB ENTRY'!H10-'CUM TB ENTRY'!G10</f>
        <v>6.0399999999999991</v>
      </c>
      <c r="I10" s="70">
        <f>+'CUM TB ENTRY'!I10-'CUM TB ENTRY'!H10</f>
        <v>6.269999999999996</v>
      </c>
      <c r="J10" s="70">
        <f>+'CUM TB ENTRY'!J10-'CUM TB ENTRY'!I10</f>
        <v>5.5900000000000034</v>
      </c>
      <c r="K10" s="70">
        <f>+'CUM TB ENTRY'!K10-'CUM TB ENTRY'!J10</f>
        <v>6.509999999999998</v>
      </c>
      <c r="L10" s="70">
        <f>+'CUM TB ENTRY'!L10-'CUM TB ENTRY'!K10</f>
        <v>10.769999999999996</v>
      </c>
      <c r="M10" s="70"/>
      <c r="N10" s="70"/>
      <c r="O10" s="70"/>
      <c r="P10" s="72">
        <f t="shared" si="0"/>
        <v>69.849999999999994</v>
      </c>
      <c r="Q10" s="72"/>
      <c r="R10" s="67">
        <v>420</v>
      </c>
      <c r="S10" s="52">
        <f t="shared" si="2"/>
        <v>0.1663095238095238</v>
      </c>
      <c r="T10" s="182" t="s">
        <v>122</v>
      </c>
      <c r="U10" s="195"/>
      <c r="V10" s="195"/>
      <c r="Z10" s="69">
        <v>500</v>
      </c>
      <c r="AA10" s="48">
        <f t="shared" si="1"/>
        <v>0.13969999999999999</v>
      </c>
    </row>
    <row r="11" spans="2:27" x14ac:dyDescent="0.3">
      <c r="B11" s="58">
        <v>1100</v>
      </c>
      <c r="C11" s="126" t="s">
        <v>86</v>
      </c>
      <c r="D11" s="70">
        <f>+'CUM TB ENTRY'!D11</f>
        <v>0</v>
      </c>
      <c r="E11" s="70">
        <f>+'CUM TB ENTRY'!E11-'CUM TB ENTRY'!D11</f>
        <v>0</v>
      </c>
      <c r="F11" s="70">
        <f>+'CUM TB ENTRY'!F11-'CUM TB ENTRY'!E11</f>
        <v>0</v>
      </c>
      <c r="G11" s="70">
        <f>+'CUM TB ENTRY'!G11-'CUM TB ENTRY'!F11</f>
        <v>0</v>
      </c>
      <c r="H11" s="224">
        <f>+'CUM TB ENTRY'!H11-'CUM TB ENTRY'!G11</f>
        <v>3418</v>
      </c>
      <c r="I11" s="70">
        <f>+'CUM TB ENTRY'!I11-'CUM TB ENTRY'!H11</f>
        <v>0</v>
      </c>
      <c r="J11" s="70">
        <f>+'CUM TB ENTRY'!J11-'CUM TB ENTRY'!I11</f>
        <v>0</v>
      </c>
      <c r="K11" s="70">
        <f>+'CUM TB ENTRY'!K11-'CUM TB ENTRY'!J11</f>
        <v>0</v>
      </c>
      <c r="L11" s="70">
        <f>+'CUM TB ENTRY'!L11-'CUM TB ENTRY'!K11</f>
        <v>0</v>
      </c>
      <c r="M11" s="70"/>
      <c r="N11" s="70"/>
      <c r="O11" s="70"/>
      <c r="P11" s="238">
        <f t="shared" si="0"/>
        <v>3418</v>
      </c>
      <c r="Q11" s="205"/>
      <c r="R11" s="67"/>
      <c r="S11" s="52"/>
      <c r="T11" s="225" t="s">
        <v>127</v>
      </c>
      <c r="U11" s="195"/>
      <c r="V11" s="195"/>
      <c r="Z11" s="69"/>
      <c r="AA11" s="48"/>
    </row>
    <row r="12" spans="2:27" ht="43.2" x14ac:dyDescent="0.3">
      <c r="B12" s="58">
        <v>1106</v>
      </c>
      <c r="C12" s="1" t="s">
        <v>60</v>
      </c>
      <c r="D12" s="70">
        <f>+'CUM TB ENTRY'!D12</f>
        <v>0</v>
      </c>
      <c r="E12" s="209">
        <f>+'CUM TB ENTRY'!E12-'CUM TB ENTRY'!D12</f>
        <v>115441.63</v>
      </c>
      <c r="F12" s="70">
        <f>+'CUM TB ENTRY'!F12-'CUM TB ENTRY'!E12</f>
        <v>0</v>
      </c>
      <c r="G12" s="70">
        <f>+'CUM TB ENTRY'!G12-'CUM TB ENTRY'!F12</f>
        <v>0</v>
      </c>
      <c r="H12" s="70">
        <f>+'CUM TB ENTRY'!H12-'CUM TB ENTRY'!G12</f>
        <v>0</v>
      </c>
      <c r="I12" s="70">
        <f>+'CUM TB ENTRY'!I12-'CUM TB ENTRY'!H12</f>
        <v>0</v>
      </c>
      <c r="J12" s="209">
        <f>+'CUM TB ENTRY'!J12-'CUM TB ENTRY'!I12</f>
        <v>40626.139999999985</v>
      </c>
      <c r="K12" s="70">
        <f>+'CUM TB ENTRY'!K12-'CUM TB ENTRY'!J12</f>
        <v>0</v>
      </c>
      <c r="L12" s="70">
        <f>+'CUM TB ENTRY'!L12-'CUM TB ENTRY'!K12</f>
        <v>0</v>
      </c>
      <c r="M12" s="70"/>
      <c r="N12" s="70"/>
      <c r="O12" s="70"/>
      <c r="P12" s="233">
        <f t="shared" si="0"/>
        <v>156067.76999999999</v>
      </c>
      <c r="Q12" s="72"/>
      <c r="R12" s="67">
        <v>43180</v>
      </c>
      <c r="S12" s="52">
        <f t="shared" si="2"/>
        <v>3.6143531727651688</v>
      </c>
      <c r="T12" s="185" t="s">
        <v>137</v>
      </c>
      <c r="U12" s="196"/>
      <c r="V12" s="196"/>
      <c r="Z12" s="69"/>
      <c r="AA12" s="48"/>
    </row>
    <row r="13" spans="2:27" x14ac:dyDescent="0.3">
      <c r="B13" s="58">
        <v>1200</v>
      </c>
      <c r="C13" s="126" t="s">
        <v>17</v>
      </c>
      <c r="D13" s="70">
        <f>+'CUM TB ENTRY'!D13</f>
        <v>0</v>
      </c>
      <c r="E13" s="70">
        <f>+'CUM TB ENTRY'!E13-'CUM TB ENTRY'!D13</f>
        <v>0</v>
      </c>
      <c r="F13" s="70">
        <f>+'CUM TB ENTRY'!F13-'CUM TB ENTRY'!E13</f>
        <v>0</v>
      </c>
      <c r="G13" s="70">
        <f>+'CUM TB ENTRY'!G13-'CUM TB ENTRY'!F13</f>
        <v>0</v>
      </c>
      <c r="H13" s="70">
        <f>+'CUM TB ENTRY'!H13-'CUM TB ENTRY'!G13</f>
        <v>0</v>
      </c>
      <c r="I13" s="70">
        <f>+'CUM TB ENTRY'!I13-'CUM TB ENTRY'!H13</f>
        <v>1486</v>
      </c>
      <c r="J13" s="70">
        <f>+'CUM TB ENTRY'!J13-'CUM TB ENTRY'!I13</f>
        <v>2164</v>
      </c>
      <c r="K13" s="70">
        <f>+'CUM TB ENTRY'!K13-'CUM TB ENTRY'!J13</f>
        <v>0</v>
      </c>
      <c r="L13" s="70">
        <f>+'CUM TB ENTRY'!L13-'CUM TB ENTRY'!K13</f>
        <v>2164</v>
      </c>
      <c r="M13" s="70"/>
      <c r="N13" s="70"/>
      <c r="O13" s="70"/>
      <c r="P13" s="72">
        <f t="shared" si="0"/>
        <v>5814</v>
      </c>
      <c r="Q13" s="72"/>
      <c r="R13" s="67">
        <v>3714</v>
      </c>
      <c r="S13" s="52">
        <f t="shared" si="2"/>
        <v>1.5654281098546041</v>
      </c>
      <c r="T13" s="182" t="s">
        <v>138</v>
      </c>
      <c r="U13" s="195"/>
      <c r="V13" s="195"/>
      <c r="Z13" s="69">
        <v>3360</v>
      </c>
      <c r="AA13" s="48">
        <f t="shared" si="1"/>
        <v>1.7303571428571429</v>
      </c>
    </row>
    <row r="14" spans="2:27" x14ac:dyDescent="0.3">
      <c r="B14" s="58">
        <v>1201</v>
      </c>
      <c r="C14" s="126" t="s">
        <v>18</v>
      </c>
      <c r="D14" s="70">
        <f>+'CUM TB ENTRY'!D14</f>
        <v>0</v>
      </c>
      <c r="E14" s="70">
        <f>+'CUM TB ENTRY'!E14-'CUM TB ENTRY'!D14</f>
        <v>0</v>
      </c>
      <c r="F14" s="70">
        <f>+'CUM TB ENTRY'!F14-'CUM TB ENTRY'!E14</f>
        <v>0</v>
      </c>
      <c r="G14" s="70">
        <f>+'CUM TB ENTRY'!G14-'CUM TB ENTRY'!F14</f>
        <v>0</v>
      </c>
      <c r="H14" s="70">
        <f>+'CUM TB ENTRY'!H14-'CUM TB ENTRY'!G14</f>
        <v>0</v>
      </c>
      <c r="I14" s="70">
        <f>+'CUM TB ENTRY'!I14-'CUM TB ENTRY'!H14</f>
        <v>562</v>
      </c>
      <c r="J14" s="70">
        <f>+'CUM TB ENTRY'!J14-'CUM TB ENTRY'!I14</f>
        <v>0</v>
      </c>
      <c r="K14" s="70">
        <f>+'CUM TB ENTRY'!K14-'CUM TB ENTRY'!J14</f>
        <v>0</v>
      </c>
      <c r="L14" s="70">
        <f>+'CUM TB ENTRY'!L14-'CUM TB ENTRY'!K14</f>
        <v>0</v>
      </c>
      <c r="M14" s="70"/>
      <c r="N14" s="70"/>
      <c r="O14" s="70"/>
      <c r="P14" s="72">
        <f t="shared" si="0"/>
        <v>562</v>
      </c>
      <c r="Q14" s="72"/>
      <c r="R14" s="67">
        <v>1125</v>
      </c>
      <c r="S14" s="52">
        <f t="shared" si="2"/>
        <v>0.49955555555555553</v>
      </c>
      <c r="T14" s="182" t="s">
        <v>134</v>
      </c>
      <c r="U14" s="195"/>
      <c r="V14" s="195"/>
      <c r="Z14" s="69">
        <v>2760</v>
      </c>
      <c r="AA14" s="48">
        <f t="shared" si="1"/>
        <v>0.2036231884057971</v>
      </c>
    </row>
    <row r="15" spans="2:27" x14ac:dyDescent="0.3">
      <c r="B15" s="58">
        <v>1202</v>
      </c>
      <c r="C15" s="126" t="s">
        <v>19</v>
      </c>
      <c r="D15" s="70">
        <f>+'CUM TB ENTRY'!D15</f>
        <v>704</v>
      </c>
      <c r="E15" s="70">
        <f>+'CUM TB ENTRY'!E15-'CUM TB ENTRY'!D15</f>
        <v>0</v>
      </c>
      <c r="F15" s="70">
        <f>+'CUM TB ENTRY'!F15-'CUM TB ENTRY'!E15</f>
        <v>0</v>
      </c>
      <c r="G15" s="70">
        <f>+'CUM TB ENTRY'!G15-'CUM TB ENTRY'!F15</f>
        <v>0</v>
      </c>
      <c r="H15" s="70">
        <f>+'CUM TB ENTRY'!H15-'CUM TB ENTRY'!G15</f>
        <v>377</v>
      </c>
      <c r="I15" s="70">
        <f>+'CUM TB ENTRY'!I15-'CUM TB ENTRY'!H15</f>
        <v>0</v>
      </c>
      <c r="J15" s="70">
        <f>+'CUM TB ENTRY'!J15-'CUM TB ENTRY'!I15</f>
        <v>0</v>
      </c>
      <c r="K15" s="70">
        <f>+'CUM TB ENTRY'!K15-'CUM TB ENTRY'!J15</f>
        <v>0</v>
      </c>
      <c r="L15" s="70">
        <f>+'CUM TB ENTRY'!L15-'CUM TB ENTRY'!K15</f>
        <v>154</v>
      </c>
      <c r="M15" s="70"/>
      <c r="N15" s="70"/>
      <c r="O15" s="70"/>
      <c r="P15" s="72">
        <f t="shared" si="0"/>
        <v>1235</v>
      </c>
      <c r="Q15" s="72"/>
      <c r="R15" s="67">
        <v>1199</v>
      </c>
      <c r="S15" s="52">
        <f t="shared" si="2"/>
        <v>1.0300250208507089</v>
      </c>
      <c r="T15" s="182" t="s">
        <v>162</v>
      </c>
      <c r="U15" s="195"/>
      <c r="V15" s="195"/>
      <c r="Z15" s="69">
        <v>1685</v>
      </c>
      <c r="AA15" s="48">
        <f t="shared" si="1"/>
        <v>0.73293768545994065</v>
      </c>
    </row>
    <row r="16" spans="2:27" x14ac:dyDescent="0.3">
      <c r="B16" s="58">
        <v>1300</v>
      </c>
      <c r="C16" s="126" t="s">
        <v>20</v>
      </c>
      <c r="D16" s="70">
        <f>+'CUM TB ENTRY'!D16</f>
        <v>74.2</v>
      </c>
      <c r="E16" s="70">
        <f>+'CUM TB ENTRY'!E16-'CUM TB ENTRY'!D16</f>
        <v>599.79999999999995</v>
      </c>
      <c r="F16" s="70">
        <f>+'CUM TB ENTRY'!F16-'CUM TB ENTRY'!E16</f>
        <v>365</v>
      </c>
      <c r="G16" s="70">
        <f>+'CUM TB ENTRY'!G16-'CUM TB ENTRY'!F16</f>
        <v>1</v>
      </c>
      <c r="H16" s="70">
        <f>+'CUM TB ENTRY'!H16-'CUM TB ENTRY'!G16</f>
        <v>0</v>
      </c>
      <c r="I16" s="70">
        <f>+'CUM TB ENTRY'!I16-'CUM TB ENTRY'!H16</f>
        <v>92.900000000000091</v>
      </c>
      <c r="J16" s="70">
        <f>+'CUM TB ENTRY'!J16-'CUM TB ENTRY'!I16</f>
        <v>0</v>
      </c>
      <c r="K16" s="70">
        <f>+'CUM TB ENTRY'!K16-'CUM TB ENTRY'!J16</f>
        <v>55.5</v>
      </c>
      <c r="L16" s="70">
        <f>+'CUM TB ENTRY'!L16-'CUM TB ENTRY'!K16</f>
        <v>0</v>
      </c>
      <c r="M16" s="70"/>
      <c r="N16" s="70"/>
      <c r="O16" s="70"/>
      <c r="P16" s="72">
        <f t="shared" si="0"/>
        <v>1188.4000000000001</v>
      </c>
      <c r="Q16" s="72"/>
      <c r="R16" s="67">
        <v>500</v>
      </c>
      <c r="S16" s="52">
        <f t="shared" si="2"/>
        <v>2.3768000000000002</v>
      </c>
      <c r="T16" s="182" t="s">
        <v>148</v>
      </c>
      <c r="U16" s="195"/>
      <c r="V16" s="197"/>
      <c r="Z16" s="69">
        <v>1000</v>
      </c>
      <c r="AA16" s="48">
        <f t="shared" si="1"/>
        <v>1.1884000000000001</v>
      </c>
    </row>
    <row r="17" spans="2:27" x14ac:dyDescent="0.3">
      <c r="B17" s="58">
        <v>1301</v>
      </c>
      <c r="C17" s="126" t="s">
        <v>21</v>
      </c>
      <c r="D17" s="70">
        <f>+'CUM TB ENTRY'!D17</f>
        <v>0</v>
      </c>
      <c r="E17" s="70">
        <f>+'CUM TB ENTRY'!E17-'CUM TB ENTRY'!D17</f>
        <v>0</v>
      </c>
      <c r="F17" s="70">
        <f>+'CUM TB ENTRY'!F17-'CUM TB ENTRY'!E17</f>
        <v>0</v>
      </c>
      <c r="G17" s="70">
        <f>+'CUM TB ENTRY'!G17-'CUM TB ENTRY'!F17</f>
        <v>0</v>
      </c>
      <c r="H17" s="70">
        <f>+'CUM TB ENTRY'!H17-'CUM TB ENTRY'!G17</f>
        <v>0</v>
      </c>
      <c r="I17" s="70">
        <f>+'CUM TB ENTRY'!I17-'CUM TB ENTRY'!H17</f>
        <v>0</v>
      </c>
      <c r="J17" s="70">
        <f>+'CUM TB ENTRY'!J17-'CUM TB ENTRY'!I17</f>
        <v>0</v>
      </c>
      <c r="K17" s="70">
        <f>+'CUM TB ENTRY'!K17-'CUM TB ENTRY'!J17</f>
        <v>0</v>
      </c>
      <c r="L17" s="70">
        <f>+'CUM TB ENTRY'!L17-'CUM TB ENTRY'!K17</f>
        <v>0</v>
      </c>
      <c r="M17" s="70"/>
      <c r="N17" s="70"/>
      <c r="O17" s="70"/>
      <c r="P17" s="72">
        <f t="shared" si="0"/>
        <v>0</v>
      </c>
      <c r="Q17" s="72"/>
      <c r="R17" s="67"/>
      <c r="S17" s="52"/>
      <c r="T17" s="131" t="s">
        <v>120</v>
      </c>
      <c r="U17" s="181"/>
      <c r="V17" s="195"/>
      <c r="Z17" s="69">
        <v>1290</v>
      </c>
      <c r="AA17" s="48">
        <f t="shared" si="1"/>
        <v>0</v>
      </c>
    </row>
    <row r="18" spans="2:27" x14ac:dyDescent="0.3">
      <c r="B18" s="58">
        <v>1305</v>
      </c>
      <c r="C18" s="126" t="s">
        <v>22</v>
      </c>
      <c r="D18" s="70">
        <f>+'CUM TB ENTRY'!D18</f>
        <v>494.67</v>
      </c>
      <c r="E18" s="70">
        <f>+'CUM TB ENTRY'!E18-'CUM TB ENTRY'!D18</f>
        <v>0</v>
      </c>
      <c r="F18" s="70">
        <f>+'CUM TB ENTRY'!F18-'CUM TB ENTRY'!E18</f>
        <v>476.99999999999994</v>
      </c>
      <c r="G18" s="70">
        <f>+'CUM TB ENTRY'!G18-'CUM TB ENTRY'!F18</f>
        <v>0</v>
      </c>
      <c r="H18" s="70">
        <f>+'CUM TB ENTRY'!H18-'CUM TB ENTRY'!G18</f>
        <v>649.25000000000011</v>
      </c>
      <c r="I18" s="70">
        <f>+'CUM TB ENTRY'!I18-'CUM TB ENTRY'!H18</f>
        <v>291.5</v>
      </c>
      <c r="J18" s="70">
        <f>+'CUM TB ENTRY'!J18-'CUM TB ENTRY'!I18</f>
        <v>0</v>
      </c>
      <c r="K18" s="70">
        <f>+'CUM TB ENTRY'!K18-'CUM TB ENTRY'!J18</f>
        <v>167.84000000000015</v>
      </c>
      <c r="L18" s="70">
        <f>+'CUM TB ENTRY'!L18-'CUM TB ENTRY'!K18</f>
        <v>26.5</v>
      </c>
      <c r="M18" s="70"/>
      <c r="N18" s="70"/>
      <c r="O18" s="70"/>
      <c r="P18" s="72">
        <f t="shared" si="0"/>
        <v>2106.7600000000002</v>
      </c>
      <c r="Q18" s="72"/>
      <c r="R18" s="67">
        <v>3500</v>
      </c>
      <c r="S18" s="52">
        <f t="shared" si="2"/>
        <v>0.60193142857142867</v>
      </c>
      <c r="T18" s="182" t="s">
        <v>121</v>
      </c>
      <c r="U18" s="195"/>
      <c r="V18" s="195"/>
      <c r="Z18" s="69">
        <v>1400</v>
      </c>
      <c r="AA18" s="48">
        <f t="shared" si="1"/>
        <v>1.5048285714285716</v>
      </c>
    </row>
    <row r="19" spans="2:27" x14ac:dyDescent="0.3">
      <c r="B19" s="58">
        <v>1306</v>
      </c>
      <c r="C19" s="126" t="s">
        <v>145</v>
      </c>
      <c r="D19" s="70">
        <f>+'CUM TB ENTRY'!D19</f>
        <v>565.76</v>
      </c>
      <c r="E19" s="70">
        <f>+'CUM TB ENTRY'!E19-'CUM TB ENTRY'!D19</f>
        <v>0</v>
      </c>
      <c r="F19" s="70">
        <f>+'CUM TB ENTRY'!F19-'CUM TB ENTRY'!E19</f>
        <v>0</v>
      </c>
      <c r="G19" s="70">
        <f>+'CUM TB ENTRY'!G19-'CUM TB ENTRY'!F19</f>
        <v>0</v>
      </c>
      <c r="H19" s="70">
        <f>+'CUM TB ENTRY'!H19-'CUM TB ENTRY'!G19</f>
        <v>0</v>
      </c>
      <c r="I19" s="70">
        <f>+'CUM TB ENTRY'!I19-'CUM TB ENTRY'!H19</f>
        <v>0</v>
      </c>
      <c r="J19" s="70">
        <f>+'CUM TB ENTRY'!J19-'CUM TB ENTRY'!I19</f>
        <v>0</v>
      </c>
      <c r="K19" s="70">
        <f>+'CUM TB ENTRY'!K19-'CUM TB ENTRY'!J19</f>
        <v>121.02999999999997</v>
      </c>
      <c r="L19" s="70">
        <f>+'CUM TB ENTRY'!L19-'CUM TB ENTRY'!K19</f>
        <v>57.120000000000005</v>
      </c>
      <c r="M19" s="70"/>
      <c r="N19" s="70"/>
      <c r="O19" s="70"/>
      <c r="P19" s="72">
        <f t="shared" si="0"/>
        <v>743.91</v>
      </c>
      <c r="Q19" s="72"/>
      <c r="R19" s="67">
        <v>760</v>
      </c>
      <c r="S19" s="52">
        <f>+P19/R19</f>
        <v>0.97882894736842097</v>
      </c>
      <c r="T19" s="182" t="s">
        <v>163</v>
      </c>
      <c r="U19" s="195"/>
      <c r="V19" s="195"/>
      <c r="Z19" s="69"/>
      <c r="AA19" s="48"/>
    </row>
    <row r="20" spans="2:27" x14ac:dyDescent="0.3">
      <c r="B20" s="226">
        <v>1400</v>
      </c>
      <c r="C20" s="1" t="s">
        <v>85</v>
      </c>
      <c r="D20" s="175">
        <f>+'CUM TB ENTRY'!D20</f>
        <v>0</v>
      </c>
      <c r="E20" s="70">
        <f>+'CUM TB ENTRY'!E20-'CUM TB ENTRY'!D20</f>
        <v>0</v>
      </c>
      <c r="F20" s="70">
        <f>+'CUM TB ENTRY'!F20-'CUM TB ENTRY'!E20</f>
        <v>0</v>
      </c>
      <c r="G20" s="70">
        <f>+'CUM TB ENTRY'!G20-'CUM TB ENTRY'!F20</f>
        <v>0</v>
      </c>
      <c r="H20" s="70">
        <f>+'CUM TB ENTRY'!H20-'CUM TB ENTRY'!G20</f>
        <v>0</v>
      </c>
      <c r="I20" s="70">
        <f>+'CUM TB ENTRY'!I20-'CUM TB ENTRY'!H20</f>
        <v>0</v>
      </c>
      <c r="J20" s="70">
        <f>+'CUM TB ENTRY'!J20-'CUM TB ENTRY'!I20</f>
        <v>0</v>
      </c>
      <c r="K20" s="70">
        <f>+'CUM TB ENTRY'!K20-'CUM TB ENTRY'!J20</f>
        <v>0</v>
      </c>
      <c r="L20" s="70">
        <f>+'CUM TB ENTRY'!L20-'CUM TB ENTRY'!K20</f>
        <v>0</v>
      </c>
      <c r="M20" s="70"/>
      <c r="N20" s="70"/>
      <c r="O20" s="70"/>
      <c r="P20" s="72">
        <f t="shared" si="0"/>
        <v>0</v>
      </c>
      <c r="Q20" s="72"/>
      <c r="R20" s="67"/>
      <c r="S20" s="52"/>
      <c r="T20" s="182"/>
      <c r="U20" s="195"/>
      <c r="V20" s="195"/>
      <c r="Z20" s="69"/>
      <c r="AA20" s="48"/>
    </row>
    <row r="21" spans="2:27" x14ac:dyDescent="0.3">
      <c r="B21" s="100" t="s">
        <v>66</v>
      </c>
      <c r="C21" s="101" t="s">
        <v>14</v>
      </c>
      <c r="D21" s="102">
        <f t="shared" ref="D21:J21" si="3">SUM(D6:D20)</f>
        <v>1850.6200000000001</v>
      </c>
      <c r="E21" s="102">
        <f t="shared" si="3"/>
        <v>190752.13</v>
      </c>
      <c r="F21" s="102">
        <f t="shared" si="3"/>
        <v>848.56999999999994</v>
      </c>
      <c r="G21" s="102">
        <f t="shared" si="3"/>
        <v>8.91</v>
      </c>
      <c r="H21" s="102">
        <f t="shared" si="3"/>
        <v>4454.29</v>
      </c>
      <c r="I21" s="102">
        <f t="shared" si="3"/>
        <v>77141.36</v>
      </c>
      <c r="J21" s="102">
        <f t="shared" si="3"/>
        <v>42795.729999999981</v>
      </c>
      <c r="K21" s="102">
        <f t="shared" ref="K21" si="4">SUM(K6:K20)</f>
        <v>350.88000000000011</v>
      </c>
      <c r="L21" s="102">
        <f t="shared" ref="L21" si="5">SUM(L6:L20)</f>
        <v>2636.39</v>
      </c>
      <c r="M21" s="102"/>
      <c r="N21" s="102"/>
      <c r="O21" s="103"/>
      <c r="P21" s="99">
        <f>SUM(P6:P20)</f>
        <v>320838.88</v>
      </c>
      <c r="Q21" s="99">
        <f>SUM(Q6:Q20)</f>
        <v>0</v>
      </c>
      <c r="R21" s="99">
        <f>SUM(R6:R20)</f>
        <v>224048</v>
      </c>
      <c r="S21" s="104">
        <f t="shared" si="2"/>
        <v>1.4320095693779904</v>
      </c>
      <c r="T21" s="203"/>
      <c r="U21" s="216"/>
      <c r="V21" s="198">
        <f t="shared" ref="V21" si="6">SUM(V6:V18)</f>
        <v>0</v>
      </c>
      <c r="Z21" s="99">
        <f>SUM(Z6:Z18)</f>
        <v>149610</v>
      </c>
      <c r="AA21" s="104">
        <f t="shared" si="1"/>
        <v>2.1445015707506183</v>
      </c>
    </row>
    <row r="22" spans="2:27" x14ac:dyDescent="0.3">
      <c r="B22" s="59"/>
      <c r="C22" s="44"/>
      <c r="D22" s="75"/>
      <c r="E22" s="64"/>
      <c r="F22" s="64"/>
      <c r="G22" s="64"/>
      <c r="H22" s="64"/>
      <c r="I22" s="64"/>
      <c r="J22" s="64"/>
      <c r="K22" s="64"/>
      <c r="L22" s="75"/>
      <c r="M22" s="75"/>
      <c r="N22" s="64"/>
      <c r="O22" s="65"/>
      <c r="P22" s="72"/>
      <c r="Q22" s="72"/>
      <c r="R22" s="76"/>
      <c r="S22" s="52"/>
      <c r="T22" s="182"/>
      <c r="U22" s="195"/>
      <c r="V22" s="195"/>
      <c r="Z22" s="69"/>
      <c r="AA22" s="48"/>
    </row>
    <row r="23" spans="2:27" x14ac:dyDescent="0.3">
      <c r="B23" s="60">
        <v>101</v>
      </c>
      <c r="C23" s="46" t="s">
        <v>23</v>
      </c>
      <c r="D23" s="75"/>
      <c r="E23" s="64"/>
      <c r="F23" s="64"/>
      <c r="G23" s="64"/>
      <c r="H23" s="64"/>
      <c r="I23" s="64"/>
      <c r="J23" s="64"/>
      <c r="K23" s="64"/>
      <c r="L23" s="75"/>
      <c r="M23" s="75"/>
      <c r="N23" s="64"/>
      <c r="O23" s="65"/>
      <c r="P23" s="72"/>
      <c r="Q23" s="72"/>
      <c r="R23" s="76"/>
      <c r="S23" s="52"/>
      <c r="T23" s="182"/>
      <c r="U23" s="195"/>
      <c r="V23" s="195"/>
      <c r="Z23" s="69"/>
      <c r="AA23" s="48"/>
    </row>
    <row r="24" spans="2:27" x14ac:dyDescent="0.3">
      <c r="B24" s="58">
        <v>4000</v>
      </c>
      <c r="C24" s="126" t="s">
        <v>24</v>
      </c>
      <c r="D24" s="70">
        <f>+'CUM TB ENTRY'!D25</f>
        <v>5080.76</v>
      </c>
      <c r="E24" s="70">
        <f>+'CUM TB ENTRY'!E25-'CUM TB ENTRY'!D25</f>
        <v>5184.9400000000005</v>
      </c>
      <c r="F24" s="70">
        <f>+'CUM TB ENTRY'!F25-'CUM TB ENTRY'!E25</f>
        <v>5010.1899999999987</v>
      </c>
      <c r="G24" s="70">
        <f>+'CUM TB ENTRY'!G25-'CUM TB ENTRY'!F25</f>
        <v>5125.18</v>
      </c>
      <c r="H24" s="70">
        <f>+'CUM TB ENTRY'!H25-'CUM TB ENTRY'!G25</f>
        <v>5124.18</v>
      </c>
      <c r="I24" s="70">
        <f>+'CUM TB ENTRY'!I25-'CUM TB ENTRY'!H25</f>
        <v>4928.7400000000016</v>
      </c>
      <c r="J24" s="70">
        <f>+'CUM TB ENTRY'!J25-'CUM TB ENTRY'!I25</f>
        <v>5076.4900000000016</v>
      </c>
      <c r="K24" s="71">
        <f>+'CUM TB ENTRY'!K25-'CUM TB ENTRY'!J25</f>
        <v>5176.4099999999962</v>
      </c>
      <c r="L24" s="70">
        <f>+'CUM TB ENTRY'!L25-'CUM TB ENTRY'!K25</f>
        <v>4582.3499999999985</v>
      </c>
      <c r="M24" s="70"/>
      <c r="N24" s="64"/>
      <c r="O24" s="65"/>
      <c r="P24" s="72">
        <f t="shared" ref="P24:P42" si="7">SUM(D24:O24)</f>
        <v>45289.24</v>
      </c>
      <c r="Q24" s="72"/>
      <c r="R24" s="67">
        <v>73050</v>
      </c>
      <c r="S24" s="52">
        <f t="shared" ref="S24:S48" si="8">+P24/R24</f>
        <v>0.61997590691307325</v>
      </c>
      <c r="T24" s="185" t="s">
        <v>164</v>
      </c>
      <c r="U24" s="196"/>
      <c r="V24" s="195"/>
      <c r="Z24" s="69">
        <v>40590</v>
      </c>
      <c r="AA24" s="48">
        <f t="shared" ref="AA24:AA33" si="9">+P24/Z24</f>
        <v>1.1157733431879773</v>
      </c>
    </row>
    <row r="25" spans="2:27" x14ac:dyDescent="0.3">
      <c r="B25" s="58">
        <v>4010</v>
      </c>
      <c r="C25" s="126" t="s">
        <v>25</v>
      </c>
      <c r="D25" s="70">
        <f>+'CUM TB ENTRY'!D26</f>
        <v>0</v>
      </c>
      <c r="E25" s="70">
        <f>+'CUM TB ENTRY'!E26-'CUM TB ENTRY'!D26</f>
        <v>0</v>
      </c>
      <c r="F25" s="70">
        <f>+'CUM TB ENTRY'!F26-'CUM TB ENTRY'!E26</f>
        <v>0</v>
      </c>
      <c r="G25" s="70">
        <f>+'CUM TB ENTRY'!G26-'CUM TB ENTRY'!F26</f>
        <v>0</v>
      </c>
      <c r="H25" s="70">
        <f>+'CUM TB ENTRY'!H26-'CUM TB ENTRY'!G26</f>
        <v>15</v>
      </c>
      <c r="I25" s="70">
        <f>+'CUM TB ENTRY'!I26-'CUM TB ENTRY'!H26</f>
        <v>0</v>
      </c>
      <c r="J25" s="70">
        <f>+'CUM TB ENTRY'!J26-'CUM TB ENTRY'!I26</f>
        <v>0</v>
      </c>
      <c r="K25" s="71">
        <f>+'CUM TB ENTRY'!K26-'CUM TB ENTRY'!J26</f>
        <v>0</v>
      </c>
      <c r="L25" s="70">
        <f>+'CUM TB ENTRY'!L26-'CUM TB ENTRY'!K26</f>
        <v>0</v>
      </c>
      <c r="M25" s="70"/>
      <c r="N25" s="64"/>
      <c r="O25" s="65"/>
      <c r="P25" s="72">
        <f t="shared" si="7"/>
        <v>15</v>
      </c>
      <c r="Q25" s="72"/>
      <c r="R25" s="67">
        <v>1030</v>
      </c>
      <c r="S25" s="52">
        <f t="shared" si="8"/>
        <v>1.4563106796116505E-2</v>
      </c>
      <c r="T25" s="182" t="s">
        <v>128</v>
      </c>
      <c r="U25" s="195"/>
      <c r="V25" s="195"/>
      <c r="Z25" s="69">
        <v>1000</v>
      </c>
      <c r="AA25" s="48">
        <f t="shared" si="9"/>
        <v>1.4999999999999999E-2</v>
      </c>
    </row>
    <row r="26" spans="2:27" x14ac:dyDescent="0.3">
      <c r="B26" s="58">
        <v>4020</v>
      </c>
      <c r="C26" s="126" t="s">
        <v>26</v>
      </c>
      <c r="D26" s="70">
        <f>+'CUM TB ENTRY'!D27</f>
        <v>0</v>
      </c>
      <c r="E26" s="70">
        <f>+'CUM TB ENTRY'!E27-'CUM TB ENTRY'!D27</f>
        <v>0</v>
      </c>
      <c r="F26" s="70">
        <f>+'CUM TB ENTRY'!F27-'CUM TB ENTRY'!E27</f>
        <v>0</v>
      </c>
      <c r="G26" s="70">
        <f>+'CUM TB ENTRY'!G27-'CUM TB ENTRY'!F27</f>
        <v>0</v>
      </c>
      <c r="H26" s="70">
        <f>+'CUM TB ENTRY'!H27-'CUM TB ENTRY'!G27</f>
        <v>0</v>
      </c>
      <c r="I26" s="70">
        <f>+'CUM TB ENTRY'!I27-'CUM TB ENTRY'!H27</f>
        <v>0</v>
      </c>
      <c r="J26" s="70">
        <f>+'CUM TB ENTRY'!J27-'CUM TB ENTRY'!I27</f>
        <v>0</v>
      </c>
      <c r="K26" s="71">
        <f>+'CUM TB ENTRY'!K27-'CUM TB ENTRY'!J27</f>
        <v>109.99</v>
      </c>
      <c r="L26" s="70">
        <f>+'CUM TB ENTRY'!L27-'CUM TB ENTRY'!K27</f>
        <v>0</v>
      </c>
      <c r="M26" s="70"/>
      <c r="N26" s="64"/>
      <c r="O26" s="65"/>
      <c r="P26" s="72">
        <f t="shared" si="7"/>
        <v>109.99</v>
      </c>
      <c r="Q26" s="72"/>
      <c r="R26" s="67">
        <v>500</v>
      </c>
      <c r="S26" s="52">
        <f t="shared" si="8"/>
        <v>0.21997999999999998</v>
      </c>
      <c r="T26" s="182" t="s">
        <v>149</v>
      </c>
      <c r="U26" s="195"/>
      <c r="V26" s="195"/>
      <c r="Z26" s="69">
        <v>100</v>
      </c>
      <c r="AA26" s="48">
        <f t="shared" si="9"/>
        <v>1.0998999999999999</v>
      </c>
    </row>
    <row r="27" spans="2:27" ht="28.8" x14ac:dyDescent="0.3">
      <c r="B27" s="58">
        <v>4030</v>
      </c>
      <c r="C27" s="126" t="s">
        <v>92</v>
      </c>
      <c r="D27" s="70">
        <f>+'CUM TB ENTRY'!D28</f>
        <v>0</v>
      </c>
      <c r="E27" s="70">
        <f>+'CUM TB ENTRY'!E28-'CUM TB ENTRY'!D28</f>
        <v>0</v>
      </c>
      <c r="F27" s="70">
        <f>+'CUM TB ENTRY'!F28-'CUM TB ENTRY'!E28</f>
        <v>0</v>
      </c>
      <c r="G27" s="70">
        <f>+'CUM TB ENTRY'!G28-'CUM TB ENTRY'!F28</f>
        <v>0</v>
      </c>
      <c r="H27" s="70">
        <f>+'CUM TB ENTRY'!H28-'CUM TB ENTRY'!G28</f>
        <v>127.5</v>
      </c>
      <c r="I27" s="70">
        <f>+'CUM TB ENTRY'!I28-'CUM TB ENTRY'!H28</f>
        <v>0</v>
      </c>
      <c r="J27" s="70">
        <f>+'CUM TB ENTRY'!J28-'CUM TB ENTRY'!I28</f>
        <v>0</v>
      </c>
      <c r="K27" s="71">
        <f>+'CUM TB ENTRY'!K28-'CUM TB ENTRY'!J28</f>
        <v>0</v>
      </c>
      <c r="L27" s="70">
        <f>+'CUM TB ENTRY'!L28-'CUM TB ENTRY'!K28</f>
        <v>0</v>
      </c>
      <c r="M27" s="70"/>
      <c r="N27" s="64"/>
      <c r="O27" s="65"/>
      <c r="P27" s="72">
        <f t="shared" si="7"/>
        <v>127.5</v>
      </c>
      <c r="Q27" s="72"/>
      <c r="R27" s="67">
        <v>2500</v>
      </c>
      <c r="S27" s="52"/>
      <c r="T27" s="187" t="s">
        <v>143</v>
      </c>
      <c r="U27" s="217"/>
      <c r="V27" s="195"/>
      <c r="Z27" s="69"/>
      <c r="AA27" s="48"/>
    </row>
    <row r="28" spans="2:27" x14ac:dyDescent="0.3">
      <c r="B28" s="58">
        <v>4050</v>
      </c>
      <c r="C28" s="126" t="s">
        <v>27</v>
      </c>
      <c r="D28" s="70">
        <f>+'CUM TB ENTRY'!D29</f>
        <v>0</v>
      </c>
      <c r="E28" s="70">
        <f>+'CUM TB ENTRY'!E29-'CUM TB ENTRY'!D29</f>
        <v>0</v>
      </c>
      <c r="F28" s="70">
        <f>+'CUM TB ENTRY'!F29-'CUM TB ENTRY'!E29</f>
        <v>250</v>
      </c>
      <c r="G28" s="70">
        <f>+'CUM TB ENTRY'!G29-'CUM TB ENTRY'!F29</f>
        <v>0</v>
      </c>
      <c r="H28" s="70">
        <f>+'CUM TB ENTRY'!H29-'CUM TB ENTRY'!G29</f>
        <v>0</v>
      </c>
      <c r="I28" s="70">
        <f>+'CUM TB ENTRY'!I29-'CUM TB ENTRY'!H29</f>
        <v>0</v>
      </c>
      <c r="J28" s="70">
        <f>+'CUM TB ENTRY'!J29-'CUM TB ENTRY'!I29</f>
        <v>400</v>
      </c>
      <c r="K28" s="71">
        <f>+'CUM TB ENTRY'!K29-'CUM TB ENTRY'!J29</f>
        <v>250</v>
      </c>
      <c r="L28" s="70">
        <f>+'CUM TB ENTRY'!L29-'CUM TB ENTRY'!K29</f>
        <v>0</v>
      </c>
      <c r="M28" s="70"/>
      <c r="N28" s="64"/>
      <c r="O28" s="65"/>
      <c r="P28" s="72">
        <f t="shared" si="7"/>
        <v>900</v>
      </c>
      <c r="Q28" s="72"/>
      <c r="R28" s="67">
        <v>1250</v>
      </c>
      <c r="S28" s="52">
        <f t="shared" si="8"/>
        <v>0.72</v>
      </c>
      <c r="T28" s="182" t="s">
        <v>150</v>
      </c>
      <c r="U28" s="195"/>
      <c r="V28" s="195"/>
      <c r="Z28" s="69">
        <v>1110</v>
      </c>
      <c r="AA28" s="48">
        <f t="shared" si="9"/>
        <v>0.81081081081081086</v>
      </c>
    </row>
    <row r="29" spans="2:27" ht="17.399999999999999" customHeight="1" x14ac:dyDescent="0.3">
      <c r="B29" s="58">
        <v>4051</v>
      </c>
      <c r="C29" s="126" t="s">
        <v>28</v>
      </c>
      <c r="D29" s="70">
        <f>+'CUM TB ENTRY'!D30</f>
        <v>919.09</v>
      </c>
      <c r="E29" s="70">
        <f>+'CUM TB ENTRY'!E30-'CUM TB ENTRY'!D30</f>
        <v>1509.8899999999999</v>
      </c>
      <c r="F29" s="70">
        <f>+'CUM TB ENTRY'!F30-'CUM TB ENTRY'!E30</f>
        <v>370.94000000000005</v>
      </c>
      <c r="G29" s="70">
        <f>+'CUM TB ENTRY'!G30-'CUM TB ENTRY'!F30</f>
        <v>92.989999999999782</v>
      </c>
      <c r="H29" s="70">
        <f>+'CUM TB ENTRY'!H30-'CUM TB ENTRY'!G30</f>
        <v>225.99000000000024</v>
      </c>
      <c r="I29" s="70">
        <f>+'CUM TB ENTRY'!I30-'CUM TB ENTRY'!H30</f>
        <v>85.569999999999709</v>
      </c>
      <c r="J29" s="70">
        <f>+'CUM TB ENTRY'!J30-'CUM TB ENTRY'!I30</f>
        <v>364.75</v>
      </c>
      <c r="K29" s="71">
        <f>+'CUM TB ENTRY'!K30-'CUM TB ENTRY'!J30</f>
        <v>114.47000000000025</v>
      </c>
      <c r="L29" s="70">
        <f>+'CUM TB ENTRY'!L30-'CUM TB ENTRY'!K30</f>
        <v>129.19000000000005</v>
      </c>
      <c r="M29" s="70"/>
      <c r="N29" s="64"/>
      <c r="O29" s="204"/>
      <c r="P29" s="72">
        <f t="shared" si="7"/>
        <v>3812.88</v>
      </c>
      <c r="Q29" s="72"/>
      <c r="R29" s="67">
        <v>4774</v>
      </c>
      <c r="S29" s="52">
        <f t="shared" si="8"/>
        <v>0.79867616254713036</v>
      </c>
      <c r="T29" s="188" t="s">
        <v>165</v>
      </c>
      <c r="U29" s="218"/>
      <c r="V29" s="195"/>
      <c r="Z29" s="69">
        <v>5000</v>
      </c>
      <c r="AA29" s="48">
        <f t="shared" si="9"/>
        <v>0.76257600000000003</v>
      </c>
    </row>
    <row r="30" spans="2:27" ht="28.8" x14ac:dyDescent="0.3">
      <c r="B30" s="58">
        <v>4052</v>
      </c>
      <c r="C30" s="126" t="s">
        <v>29</v>
      </c>
      <c r="D30" s="70">
        <f>+'CUM TB ENTRY'!D31</f>
        <v>0</v>
      </c>
      <c r="E30" s="70">
        <f>+'CUM TB ENTRY'!E31-'CUM TB ENTRY'!D31</f>
        <v>739.58</v>
      </c>
      <c r="F30" s="70">
        <f>+'CUM TB ENTRY'!F31-'CUM TB ENTRY'!E31</f>
        <v>57.42999999999995</v>
      </c>
      <c r="G30" s="70">
        <f>+'CUM TB ENTRY'!G31-'CUM TB ENTRY'!F31</f>
        <v>0</v>
      </c>
      <c r="H30" s="70">
        <f>+'CUM TB ENTRY'!H31-'CUM TB ENTRY'!G31</f>
        <v>0</v>
      </c>
      <c r="I30" s="70">
        <f>+'CUM TB ENTRY'!I31-'CUM TB ENTRY'!H31</f>
        <v>0</v>
      </c>
      <c r="J30" s="70">
        <f>+'CUM TB ENTRY'!J31-'CUM TB ENTRY'!I31</f>
        <v>0</v>
      </c>
      <c r="K30" s="71">
        <f>+'CUM TB ENTRY'!K31-'CUM TB ENTRY'!J31</f>
        <v>0</v>
      </c>
      <c r="L30" s="70">
        <f>+'CUM TB ENTRY'!L31-'CUM TB ENTRY'!K31</f>
        <v>0</v>
      </c>
      <c r="M30" s="70"/>
      <c r="N30" s="64"/>
      <c r="O30" s="65"/>
      <c r="P30" s="72">
        <f t="shared" si="7"/>
        <v>797.01</v>
      </c>
      <c r="Q30" s="72"/>
      <c r="R30" s="67">
        <v>660</v>
      </c>
      <c r="S30" s="52">
        <f t="shared" si="8"/>
        <v>1.2075909090909092</v>
      </c>
      <c r="T30" s="188" t="s">
        <v>123</v>
      </c>
      <c r="U30" s="218"/>
      <c r="V30" s="195"/>
      <c r="Z30" s="69">
        <v>600</v>
      </c>
      <c r="AA30" s="48">
        <f t="shared" si="9"/>
        <v>1.3283499999999999</v>
      </c>
    </row>
    <row r="31" spans="2:27" x14ac:dyDescent="0.3">
      <c r="B31" s="58">
        <v>4053</v>
      </c>
      <c r="C31" s="126" t="s">
        <v>30</v>
      </c>
      <c r="D31" s="70">
        <f>+'CUM TB ENTRY'!D32</f>
        <v>0</v>
      </c>
      <c r="E31" s="70">
        <f>+'CUM TB ENTRY'!E32-'CUM TB ENTRY'!D32</f>
        <v>1222.8399999999999</v>
      </c>
      <c r="F31" s="70">
        <f>+'CUM TB ENTRY'!F32-'CUM TB ENTRY'!E32</f>
        <v>0</v>
      </c>
      <c r="G31" s="70">
        <f>+'CUM TB ENTRY'!G32-'CUM TB ENTRY'!F32</f>
        <v>0</v>
      </c>
      <c r="H31" s="70">
        <f>+'CUM TB ENTRY'!H32-'CUM TB ENTRY'!G32</f>
        <v>0</v>
      </c>
      <c r="I31" s="70">
        <f>+'CUM TB ENTRY'!I32-'CUM TB ENTRY'!H32</f>
        <v>0</v>
      </c>
      <c r="J31" s="70">
        <f>+'CUM TB ENTRY'!J32-'CUM TB ENTRY'!I32</f>
        <v>0</v>
      </c>
      <c r="K31" s="71">
        <f>+'CUM TB ENTRY'!K32-'CUM TB ENTRY'!J32</f>
        <v>40</v>
      </c>
      <c r="L31" s="70">
        <f>+'CUM TB ENTRY'!L32-'CUM TB ENTRY'!K32</f>
        <v>0</v>
      </c>
      <c r="M31" s="70"/>
      <c r="N31" s="64"/>
      <c r="O31" s="65"/>
      <c r="P31" s="72">
        <f t="shared" si="7"/>
        <v>1262.8399999999999</v>
      </c>
      <c r="Q31" s="72"/>
      <c r="R31" s="67">
        <v>1390</v>
      </c>
      <c r="S31" s="52">
        <f t="shared" si="8"/>
        <v>0.90851798561151076</v>
      </c>
      <c r="T31" s="182" t="s">
        <v>151</v>
      </c>
      <c r="U31" s="195"/>
      <c r="V31" s="195"/>
      <c r="Z31" s="69">
        <v>1500</v>
      </c>
      <c r="AA31" s="48">
        <f t="shared" si="9"/>
        <v>0.84189333333333327</v>
      </c>
    </row>
    <row r="32" spans="2:27" x14ac:dyDescent="0.3">
      <c r="B32" s="58">
        <v>4054</v>
      </c>
      <c r="C32" s="126" t="s">
        <v>31</v>
      </c>
      <c r="D32" s="70">
        <f>+'CUM TB ENTRY'!D33</f>
        <v>0</v>
      </c>
      <c r="E32" s="70">
        <f>+'CUM TB ENTRY'!E33-'CUM TB ENTRY'!D33</f>
        <v>0</v>
      </c>
      <c r="F32" s="70">
        <f>+'CUM TB ENTRY'!F33-'CUM TB ENTRY'!E33</f>
        <v>0</v>
      </c>
      <c r="G32" s="70">
        <f>+'CUM TB ENTRY'!G33-'CUM TB ENTRY'!F33</f>
        <v>0</v>
      </c>
      <c r="H32" s="70">
        <f>+'CUM TB ENTRY'!H33-'CUM TB ENTRY'!G33</f>
        <v>0</v>
      </c>
      <c r="I32" s="70">
        <f>+'CUM TB ENTRY'!I33-'CUM TB ENTRY'!H33</f>
        <v>0</v>
      </c>
      <c r="J32" s="70">
        <f>+'CUM TB ENTRY'!J33-'CUM TB ENTRY'!I33</f>
        <v>0</v>
      </c>
      <c r="K32" s="71">
        <f>+'CUM TB ENTRY'!K33-'CUM TB ENTRY'!J33</f>
        <v>15.75</v>
      </c>
      <c r="L32" s="70">
        <f>+'CUM TB ENTRY'!L33-'CUM TB ENTRY'!K33</f>
        <v>0</v>
      </c>
      <c r="M32" s="70"/>
      <c r="N32" s="64"/>
      <c r="O32" s="65"/>
      <c r="P32" s="72">
        <f t="shared" si="7"/>
        <v>15.75</v>
      </c>
      <c r="Q32" s="72"/>
      <c r="R32" s="67">
        <v>790</v>
      </c>
      <c r="S32" s="52">
        <f t="shared" si="8"/>
        <v>1.9936708860759492E-2</v>
      </c>
      <c r="T32" s="182"/>
      <c r="U32" s="195"/>
      <c r="V32" s="195"/>
      <c r="Z32" s="69">
        <v>500</v>
      </c>
      <c r="AA32" s="48">
        <f t="shared" si="9"/>
        <v>3.15E-2</v>
      </c>
    </row>
    <row r="33" spans="2:27" x14ac:dyDescent="0.3">
      <c r="B33" s="58">
        <v>4055</v>
      </c>
      <c r="C33" s="126" t="s">
        <v>32</v>
      </c>
      <c r="D33" s="70">
        <f>+'CUM TB ENTRY'!D34</f>
        <v>179.9</v>
      </c>
      <c r="E33" s="70">
        <f>+'CUM TB ENTRY'!E34-'CUM TB ENTRY'!D34</f>
        <v>836.34</v>
      </c>
      <c r="F33" s="70">
        <f>+'CUM TB ENTRY'!F34-'CUM TB ENTRY'!E34</f>
        <v>20.1400000000001</v>
      </c>
      <c r="G33" s="70">
        <f>+'CUM TB ENTRY'!G34-'CUM TB ENTRY'!F34</f>
        <v>180.5</v>
      </c>
      <c r="H33" s="70">
        <f>+'CUM TB ENTRY'!H34-'CUM TB ENTRY'!G34</f>
        <v>832.98</v>
      </c>
      <c r="I33" s="70">
        <f>+'CUM TB ENTRY'!I34-'CUM TB ENTRY'!H34</f>
        <v>20</v>
      </c>
      <c r="J33" s="70">
        <f>+'CUM TB ENTRY'!J34-'CUM TB ENTRY'!I34</f>
        <v>993.98999999999978</v>
      </c>
      <c r="K33" s="71">
        <f>+'CUM TB ENTRY'!K34-'CUM TB ENTRY'!J34</f>
        <v>20</v>
      </c>
      <c r="L33" s="70">
        <f>+'CUM TB ENTRY'!L34-'CUM TB ENTRY'!K34</f>
        <v>20</v>
      </c>
      <c r="M33" s="70"/>
      <c r="N33" s="64"/>
      <c r="O33" s="65"/>
      <c r="P33" s="72">
        <f t="shared" si="7"/>
        <v>3103.85</v>
      </c>
      <c r="Q33" s="72"/>
      <c r="R33" s="67">
        <v>4698</v>
      </c>
      <c r="S33" s="52">
        <f t="shared" si="8"/>
        <v>0.66067475521498509</v>
      </c>
      <c r="T33" s="182" t="s">
        <v>152</v>
      </c>
      <c r="U33" s="195"/>
      <c r="V33" s="195"/>
      <c r="Z33" s="69">
        <v>3000</v>
      </c>
      <c r="AA33" s="48">
        <f t="shared" si="9"/>
        <v>1.0346166666666667</v>
      </c>
    </row>
    <row r="34" spans="2:27" x14ac:dyDescent="0.3">
      <c r="B34" s="58">
        <v>4057</v>
      </c>
      <c r="C34" s="126" t="s">
        <v>33</v>
      </c>
      <c r="D34" s="70">
        <f>+'CUM TB ENTRY'!D35</f>
        <v>3</v>
      </c>
      <c r="E34" s="70">
        <f>+'CUM TB ENTRY'!E35-'CUM TB ENTRY'!D35</f>
        <v>6</v>
      </c>
      <c r="F34" s="70">
        <f>+'CUM TB ENTRY'!F35-'CUM TB ENTRY'!E35</f>
        <v>37.200000000000003</v>
      </c>
      <c r="G34" s="70">
        <f>+'CUM TB ENTRY'!G35-'CUM TB ENTRY'!F35</f>
        <v>3</v>
      </c>
      <c r="H34" s="70">
        <f>+'CUM TB ENTRY'!H35-'CUM TB ENTRY'!G35</f>
        <v>3</v>
      </c>
      <c r="I34" s="70">
        <f>+'CUM TB ENTRY'!I35-'CUM TB ENTRY'!H35</f>
        <v>33.75</v>
      </c>
      <c r="J34" s="70">
        <f>+'CUM TB ENTRY'!J35-'CUM TB ENTRY'!I35</f>
        <v>3</v>
      </c>
      <c r="K34" s="71">
        <f>+'CUM TB ENTRY'!K35-'CUM TB ENTRY'!J35</f>
        <v>3</v>
      </c>
      <c r="L34" s="70">
        <f>+'CUM TB ENTRY'!L35-'CUM TB ENTRY'!K35</f>
        <v>60.249999999999986</v>
      </c>
      <c r="M34" s="70"/>
      <c r="N34" s="64"/>
      <c r="O34" s="65"/>
      <c r="P34" s="72">
        <f t="shared" si="7"/>
        <v>152.19999999999999</v>
      </c>
      <c r="Q34" s="72"/>
      <c r="R34" s="67">
        <v>221</v>
      </c>
      <c r="S34" s="52">
        <f t="shared" si="8"/>
        <v>0.68868778280542986</v>
      </c>
      <c r="T34" s="182" t="s">
        <v>135</v>
      </c>
      <c r="U34" s="195"/>
      <c r="V34" s="195"/>
      <c r="Z34" s="69">
        <v>0</v>
      </c>
      <c r="AA34" s="48"/>
    </row>
    <row r="35" spans="2:27" x14ac:dyDescent="0.3">
      <c r="B35" s="58">
        <v>4058</v>
      </c>
      <c r="C35" s="126" t="s">
        <v>88</v>
      </c>
      <c r="D35" s="70">
        <f>+'CUM TB ENTRY'!D36</f>
        <v>0</v>
      </c>
      <c r="E35" s="70">
        <f>+'CUM TB ENTRY'!E36-'CUM TB ENTRY'!D36</f>
        <v>0</v>
      </c>
      <c r="F35" s="70">
        <f>+'CUM TB ENTRY'!F36-'CUM TB ENTRY'!E36</f>
        <v>0</v>
      </c>
      <c r="G35" s="70">
        <f>+'CUM TB ENTRY'!G36-'CUM TB ENTRY'!F36</f>
        <v>0</v>
      </c>
      <c r="H35" s="70">
        <f>+'CUM TB ENTRY'!H36-'CUM TB ENTRY'!G36</f>
        <v>0</v>
      </c>
      <c r="I35" s="70">
        <f>+'CUM TB ENTRY'!I36-'CUM TB ENTRY'!H36</f>
        <v>0</v>
      </c>
      <c r="J35" s="70">
        <f>+'CUM TB ENTRY'!J36-'CUM TB ENTRY'!I36</f>
        <v>0</v>
      </c>
      <c r="K35" s="71">
        <f>+'CUM TB ENTRY'!K36-'CUM TB ENTRY'!J36</f>
        <v>30</v>
      </c>
      <c r="L35" s="70">
        <f>+'CUM TB ENTRY'!L36-'CUM TB ENTRY'!K36</f>
        <v>0</v>
      </c>
      <c r="M35" s="70"/>
      <c r="N35" s="64"/>
      <c r="O35" s="65"/>
      <c r="P35" s="72">
        <f t="shared" si="7"/>
        <v>30</v>
      </c>
      <c r="Q35" s="72"/>
      <c r="R35" s="67">
        <v>30</v>
      </c>
      <c r="S35" s="52">
        <f t="shared" si="8"/>
        <v>1</v>
      </c>
      <c r="T35" s="189" t="s">
        <v>153</v>
      </c>
      <c r="U35" s="181"/>
      <c r="V35" s="195"/>
      <c r="Z35" s="69"/>
      <c r="AA35" s="48"/>
    </row>
    <row r="36" spans="2:27" ht="27.6" customHeight="1" x14ac:dyDescent="0.3">
      <c r="B36" s="58">
        <v>4059</v>
      </c>
      <c r="C36" s="126" t="s">
        <v>103</v>
      </c>
      <c r="D36" s="70">
        <f>+'CUM TB ENTRY'!D37</f>
        <v>0</v>
      </c>
      <c r="E36" s="70">
        <f>+'CUM TB ENTRY'!E37-'CUM TB ENTRY'!D37</f>
        <v>0</v>
      </c>
      <c r="F36" s="70">
        <f>+'CUM TB ENTRY'!F37-'CUM TB ENTRY'!E37</f>
        <v>0</v>
      </c>
      <c r="G36" s="70">
        <f>+'CUM TB ENTRY'!G37-'CUM TB ENTRY'!F37</f>
        <v>0</v>
      </c>
      <c r="H36" s="70">
        <f>+'CUM TB ENTRY'!H37-'CUM TB ENTRY'!G37</f>
        <v>0</v>
      </c>
      <c r="I36" s="70">
        <f>+'CUM TB ENTRY'!I37-'CUM TB ENTRY'!H37</f>
        <v>0</v>
      </c>
      <c r="J36" s="70">
        <f>+'CUM TB ENTRY'!J37-'CUM TB ENTRY'!I37</f>
        <v>473.6</v>
      </c>
      <c r="K36" s="71">
        <f>+'CUM TB ENTRY'!K37-'CUM TB ENTRY'!J37</f>
        <v>0</v>
      </c>
      <c r="L36" s="70">
        <f>+'CUM TB ENTRY'!L37-'CUM TB ENTRY'!K37</f>
        <v>83.329999999999927</v>
      </c>
      <c r="M36" s="70"/>
      <c r="N36" s="64"/>
      <c r="O36" s="65"/>
      <c r="P36" s="206">
        <f t="shared" si="7"/>
        <v>556.92999999999995</v>
      </c>
      <c r="Q36" s="206"/>
      <c r="R36" s="67">
        <v>20000</v>
      </c>
      <c r="S36" s="52">
        <f t="shared" ref="S36" si="10">+P36/R36</f>
        <v>2.7846499999999996E-2</v>
      </c>
      <c r="T36" s="187" t="s">
        <v>166</v>
      </c>
      <c r="U36" s="217"/>
      <c r="V36" s="195"/>
      <c r="Z36" s="69"/>
      <c r="AA36" s="48"/>
    </row>
    <row r="37" spans="2:27" x14ac:dyDescent="0.3">
      <c r="B37" s="58">
        <v>4060</v>
      </c>
      <c r="C37" s="126" t="s">
        <v>90</v>
      </c>
      <c r="D37" s="70">
        <f>+'CUM TB ENTRY'!D38</f>
        <v>164.02</v>
      </c>
      <c r="E37" s="70">
        <f>+'CUM TB ENTRY'!E38-'CUM TB ENTRY'!D38</f>
        <v>0</v>
      </c>
      <c r="F37" s="70">
        <f>+'CUM TB ENTRY'!F38-'CUM TB ENTRY'!E38</f>
        <v>41.45999999999998</v>
      </c>
      <c r="G37" s="70">
        <f>+'CUM TB ENTRY'!G38-'CUM TB ENTRY'!F38</f>
        <v>0</v>
      </c>
      <c r="H37" s="70">
        <f>+'CUM TB ENTRY'!H38-'CUM TB ENTRY'!G38</f>
        <v>54.000000000000028</v>
      </c>
      <c r="I37" s="70">
        <f>+'CUM TB ENTRY'!I38-'CUM TB ENTRY'!H38</f>
        <v>24.70999999999998</v>
      </c>
      <c r="J37" s="70">
        <f>+'CUM TB ENTRY'!J38-'CUM TB ENTRY'!I38</f>
        <v>0</v>
      </c>
      <c r="K37" s="71">
        <f>+'CUM TB ENTRY'!K38-'CUM TB ENTRY'!J38</f>
        <v>134.82</v>
      </c>
      <c r="L37" s="70">
        <f>+'CUM TB ENTRY'!L38-'CUM TB ENTRY'!K38</f>
        <v>2.3400000000000318</v>
      </c>
      <c r="M37" s="70"/>
      <c r="N37" s="64"/>
      <c r="O37" s="65"/>
      <c r="P37" s="72">
        <f t="shared" si="7"/>
        <v>421.35</v>
      </c>
      <c r="Q37" s="72"/>
      <c r="R37" s="67">
        <v>1361</v>
      </c>
      <c r="S37" s="52">
        <f t="shared" si="8"/>
        <v>0.30958853783982365</v>
      </c>
      <c r="T37" s="182" t="s">
        <v>167</v>
      </c>
      <c r="U37" s="195"/>
      <c r="V37" s="195"/>
      <c r="Z37" s="69"/>
      <c r="AA37" s="48"/>
    </row>
    <row r="38" spans="2:27" x14ac:dyDescent="0.3">
      <c r="B38" s="58">
        <v>4061</v>
      </c>
      <c r="C38" s="126" t="s">
        <v>136</v>
      </c>
      <c r="D38" s="70">
        <f>+'CUM TB ENTRY'!D39</f>
        <v>0</v>
      </c>
      <c r="E38" s="70">
        <f>+'CUM TB ENTRY'!E39-'CUM TB ENTRY'!D39</f>
        <v>0</v>
      </c>
      <c r="F38" s="70">
        <f>+'CUM TB ENTRY'!F39-'CUM TB ENTRY'!E39</f>
        <v>0</v>
      </c>
      <c r="G38" s="70">
        <f>+'CUM TB ENTRY'!G39-'CUM TB ENTRY'!F39</f>
        <v>0</v>
      </c>
      <c r="H38" s="70">
        <f>+'CUM TB ENTRY'!H39-'CUM TB ENTRY'!G39</f>
        <v>0</v>
      </c>
      <c r="I38" s="70">
        <f>+'CUM TB ENTRY'!I39-'CUM TB ENTRY'!H39</f>
        <v>0</v>
      </c>
      <c r="J38" s="70">
        <f>+'CUM TB ENTRY'!J39-'CUM TB ENTRY'!I39</f>
        <v>0</v>
      </c>
      <c r="K38" s="71">
        <f>+'CUM TB ENTRY'!K39-'CUM TB ENTRY'!J39</f>
        <v>0</v>
      </c>
      <c r="L38" s="70">
        <f>+'CUM TB ENTRY'!L39-'CUM TB ENTRY'!K39</f>
        <v>0</v>
      </c>
      <c r="M38" s="70"/>
      <c r="N38" s="64"/>
      <c r="O38" s="65"/>
      <c r="P38" s="72">
        <f t="shared" si="7"/>
        <v>0</v>
      </c>
      <c r="Q38" s="72"/>
      <c r="R38" s="67">
        <v>2200</v>
      </c>
      <c r="S38" s="52"/>
      <c r="T38" s="182"/>
      <c r="U38" s="195"/>
      <c r="V38" s="195"/>
      <c r="Z38" s="69"/>
      <c r="AA38" s="48"/>
    </row>
    <row r="39" spans="2:27" x14ac:dyDescent="0.3">
      <c r="B39" s="58">
        <v>4400</v>
      </c>
      <c r="C39" s="126" t="s">
        <v>34</v>
      </c>
      <c r="D39" s="70">
        <f>+'CUM TB ENTRY'!D40</f>
        <v>0</v>
      </c>
      <c r="E39" s="70">
        <f>+'CUM TB ENTRY'!E40-'CUM TB ENTRY'!D40</f>
        <v>0</v>
      </c>
      <c r="F39" s="70">
        <f>+'CUM TB ENTRY'!F40-'CUM TB ENTRY'!E40</f>
        <v>0</v>
      </c>
      <c r="G39" s="70">
        <f>+'CUM TB ENTRY'!G40-'CUM TB ENTRY'!F40</f>
        <v>0</v>
      </c>
      <c r="H39" s="70">
        <f>+'CUM TB ENTRY'!H40-'CUM TB ENTRY'!G40</f>
        <v>0</v>
      </c>
      <c r="I39" s="70">
        <f>+'CUM TB ENTRY'!I40-'CUM TB ENTRY'!H40</f>
        <v>0</v>
      </c>
      <c r="J39" s="70">
        <f>+'CUM TB ENTRY'!J40-'CUM TB ENTRY'!I40</f>
        <v>0</v>
      </c>
      <c r="K39" s="71">
        <f>+'CUM TB ENTRY'!K40-'CUM TB ENTRY'!J40</f>
        <v>0</v>
      </c>
      <c r="L39" s="70">
        <f>+'CUM TB ENTRY'!L40-'CUM TB ENTRY'!K40</f>
        <v>0</v>
      </c>
      <c r="M39" s="70"/>
      <c r="N39" s="64"/>
      <c r="O39" s="204"/>
      <c r="P39" s="72">
        <f t="shared" si="7"/>
        <v>0</v>
      </c>
      <c r="Q39" s="72"/>
      <c r="R39" s="67">
        <v>12020</v>
      </c>
      <c r="S39" s="52">
        <f t="shared" si="8"/>
        <v>0</v>
      </c>
      <c r="T39" s="182"/>
      <c r="U39" s="195"/>
      <c r="V39" s="195"/>
      <c r="Z39" s="69"/>
      <c r="AA39" s="48"/>
    </row>
    <row r="40" spans="2:27" x14ac:dyDescent="0.3">
      <c r="B40" s="58">
        <v>4448</v>
      </c>
      <c r="C40" s="126" t="s">
        <v>110</v>
      </c>
      <c r="D40" s="70">
        <f>+'CUM TB ENTRY'!D41</f>
        <v>0</v>
      </c>
      <c r="E40" s="70">
        <f>+'CUM TB ENTRY'!E41-'CUM TB ENTRY'!D41</f>
        <v>0</v>
      </c>
      <c r="F40" s="70">
        <f>+'CUM TB ENTRY'!F41-'CUM TB ENTRY'!E41</f>
        <v>0</v>
      </c>
      <c r="G40" s="70">
        <f>+'CUM TB ENTRY'!G41-'CUM TB ENTRY'!F41</f>
        <v>0</v>
      </c>
      <c r="H40" s="70">
        <f>+'CUM TB ENTRY'!H41-'CUM TB ENTRY'!G41</f>
        <v>500</v>
      </c>
      <c r="I40" s="70">
        <f>+'CUM TB ENTRY'!I41-'CUM TB ENTRY'!H41</f>
        <v>0</v>
      </c>
      <c r="J40" s="70">
        <f>+'CUM TB ENTRY'!J41-'CUM TB ENTRY'!I41</f>
        <v>0</v>
      </c>
      <c r="K40" s="71">
        <f>+'CUM TB ENTRY'!K41-'CUM TB ENTRY'!J41</f>
        <v>0</v>
      </c>
      <c r="L40" s="70">
        <f>+'CUM TB ENTRY'!L41-'CUM TB ENTRY'!K41</f>
        <v>0</v>
      </c>
      <c r="M40" s="70"/>
      <c r="N40" s="64"/>
      <c r="O40" s="65"/>
      <c r="P40" s="72">
        <f t="shared" si="7"/>
        <v>500</v>
      </c>
      <c r="Q40" s="72"/>
      <c r="R40" s="67">
        <v>2559</v>
      </c>
      <c r="S40" s="52">
        <f t="shared" si="8"/>
        <v>0.19538882375928096</v>
      </c>
      <c r="T40" s="182" t="s">
        <v>129</v>
      </c>
      <c r="U40" s="195"/>
      <c r="V40" s="195"/>
      <c r="Z40" s="69"/>
      <c r="AA40" s="48"/>
    </row>
    <row r="41" spans="2:27" x14ac:dyDescent="0.3">
      <c r="B41" s="58">
        <v>4449</v>
      </c>
      <c r="C41" s="126" t="s">
        <v>35</v>
      </c>
      <c r="D41" s="70">
        <f>+'CUM TB ENTRY'!D42</f>
        <v>0</v>
      </c>
      <c r="E41" s="70">
        <f>+'CUM TB ENTRY'!E42-'CUM TB ENTRY'!D42</f>
        <v>0</v>
      </c>
      <c r="F41" s="70">
        <f>+'CUM TB ENTRY'!F42-'CUM TB ENTRY'!E42</f>
        <v>0</v>
      </c>
      <c r="G41" s="70">
        <f>+'CUM TB ENTRY'!G42-'CUM TB ENTRY'!F42</f>
        <v>0</v>
      </c>
      <c r="H41" s="70">
        <f>+'CUM TB ENTRY'!H42-'CUM TB ENTRY'!G42</f>
        <v>0</v>
      </c>
      <c r="I41" s="70">
        <f>+'CUM TB ENTRY'!I42-'CUM TB ENTRY'!H42</f>
        <v>0</v>
      </c>
      <c r="J41" s="70">
        <f>+'CUM TB ENTRY'!J42-'CUM TB ENTRY'!I42</f>
        <v>1500</v>
      </c>
      <c r="K41" s="71">
        <f>+'CUM TB ENTRY'!K42-'CUM TB ENTRY'!J42</f>
        <v>0</v>
      </c>
      <c r="L41" s="70">
        <f>+'CUM TB ENTRY'!L42-'CUM TB ENTRY'!K42</f>
        <v>3792</v>
      </c>
      <c r="M41" s="70"/>
      <c r="N41" s="64"/>
      <c r="O41" s="65"/>
      <c r="P41" s="72">
        <f t="shared" si="7"/>
        <v>5292</v>
      </c>
      <c r="Q41" s="72"/>
      <c r="R41" s="67">
        <v>15000</v>
      </c>
      <c r="S41" s="52">
        <f t="shared" si="8"/>
        <v>0.3528</v>
      </c>
      <c r="T41" s="182" t="s">
        <v>168</v>
      </c>
      <c r="U41" s="195"/>
      <c r="V41" s="195"/>
      <c r="Z41" s="69"/>
      <c r="AA41" s="48"/>
    </row>
    <row r="42" spans="2:27" x14ac:dyDescent="0.3">
      <c r="B42" s="58">
        <v>4452</v>
      </c>
      <c r="C42" s="126" t="s">
        <v>36</v>
      </c>
      <c r="D42" s="70">
        <f>+'CUM TB ENTRY'!D43</f>
        <v>0</v>
      </c>
      <c r="E42" s="70">
        <f>+'CUM TB ENTRY'!E43-'CUM TB ENTRY'!D43</f>
        <v>0</v>
      </c>
      <c r="F42" s="70">
        <f>+'CUM TB ENTRY'!F43-'CUM TB ENTRY'!E43</f>
        <v>0</v>
      </c>
      <c r="G42" s="70">
        <f>+'CUM TB ENTRY'!G43-'CUM TB ENTRY'!F43</f>
        <v>0</v>
      </c>
      <c r="H42" s="70">
        <f>+'CUM TB ENTRY'!H43-'CUM TB ENTRY'!G43</f>
        <v>0</v>
      </c>
      <c r="I42" s="70">
        <f>+'CUM TB ENTRY'!I43-'CUM TB ENTRY'!H43</f>
        <v>0</v>
      </c>
      <c r="J42" s="70">
        <f>+'CUM TB ENTRY'!J43-'CUM TB ENTRY'!I43</f>
        <v>0</v>
      </c>
      <c r="K42" s="71">
        <f>+'CUM TB ENTRY'!K43-'CUM TB ENTRY'!J43</f>
        <v>0</v>
      </c>
      <c r="L42" s="70">
        <f>+'CUM TB ENTRY'!L43-'CUM TB ENTRY'!K43</f>
        <v>0</v>
      </c>
      <c r="M42" s="70"/>
      <c r="N42" s="64"/>
      <c r="O42" s="65"/>
      <c r="P42" s="72">
        <f t="shared" si="7"/>
        <v>0</v>
      </c>
      <c r="Q42" s="72"/>
      <c r="R42" s="67">
        <v>300</v>
      </c>
      <c r="S42" s="52">
        <f t="shared" si="8"/>
        <v>0</v>
      </c>
      <c r="T42" s="182"/>
      <c r="U42" s="195"/>
      <c r="V42" s="195"/>
      <c r="Z42" s="69">
        <v>300</v>
      </c>
      <c r="AA42" s="48">
        <f>+P42/Z42</f>
        <v>0</v>
      </c>
    </row>
    <row r="43" spans="2:27" x14ac:dyDescent="0.3">
      <c r="B43" s="58">
        <v>4721</v>
      </c>
      <c r="C43" s="126" t="s">
        <v>126</v>
      </c>
      <c r="D43" s="70">
        <f>+'CUM TB ENTRY'!D44</f>
        <v>0</v>
      </c>
      <c r="E43" s="70">
        <f>+'CUM TB ENTRY'!E44-'CUM TB ENTRY'!D44</f>
        <v>0</v>
      </c>
      <c r="F43" s="70">
        <f>+'CUM TB ENTRY'!F44-'CUM TB ENTRY'!E44</f>
        <v>0</v>
      </c>
      <c r="G43" s="70">
        <f>+'CUM TB ENTRY'!G44-'CUM TB ENTRY'!F44</f>
        <v>0</v>
      </c>
      <c r="H43" s="209">
        <f>+'CUM TB ENTRY'!H44-'CUM TB ENTRY'!G44</f>
        <v>22.5</v>
      </c>
      <c r="I43" s="209">
        <f>+'CUM TB ENTRY'!I44-'CUM TB ENTRY'!H44</f>
        <v>190.31</v>
      </c>
      <c r="J43" s="209">
        <f>+'CUM TB ENTRY'!J44-'CUM TB ENTRY'!I44</f>
        <v>22.359999999999985</v>
      </c>
      <c r="K43" s="71">
        <f>+'CUM TB ENTRY'!K44-'CUM TB ENTRY'!J44</f>
        <v>0</v>
      </c>
      <c r="L43" s="70">
        <f>+'CUM TB ENTRY'!L44-'CUM TB ENTRY'!K44</f>
        <v>10</v>
      </c>
      <c r="M43" s="70"/>
      <c r="N43" s="64"/>
      <c r="O43" s="65"/>
      <c r="P43" s="206">
        <v>0</v>
      </c>
      <c r="Q43" s="233">
        <f>SUM(E43:P43)</f>
        <v>245.17</v>
      </c>
      <c r="R43" s="67"/>
      <c r="S43" s="52"/>
      <c r="T43" s="202" t="s">
        <v>144</v>
      </c>
      <c r="U43" s="195"/>
      <c r="V43" s="195"/>
      <c r="Z43" s="69"/>
      <c r="AA43" s="48"/>
    </row>
    <row r="44" spans="2:27" x14ac:dyDescent="0.3">
      <c r="B44" s="58">
        <v>4730</v>
      </c>
      <c r="C44" s="126" t="s">
        <v>105</v>
      </c>
      <c r="D44" s="70">
        <f>+'CUM TB ENTRY'!D45</f>
        <v>0</v>
      </c>
      <c r="E44" s="70">
        <f>+'CUM TB ENTRY'!E45-'CUM TB ENTRY'!D45</f>
        <v>0</v>
      </c>
      <c r="F44" s="70">
        <f>+'CUM TB ENTRY'!F45-'CUM TB ENTRY'!E45</f>
        <v>0</v>
      </c>
      <c r="G44" s="70">
        <f>+'CUM TB ENTRY'!G45-'CUM TB ENTRY'!F45</f>
        <v>0</v>
      </c>
      <c r="H44" s="70">
        <f>+'CUM TB ENTRY'!H45-'CUM TB ENTRY'!G45</f>
        <v>0</v>
      </c>
      <c r="I44" s="70">
        <f>+'CUM TB ENTRY'!I45-'CUM TB ENTRY'!H45</f>
        <v>0</v>
      </c>
      <c r="J44" s="70">
        <f>+'CUM TB ENTRY'!J45-'CUM TB ENTRY'!I45</f>
        <v>0</v>
      </c>
      <c r="K44" s="71">
        <f>+'CUM TB ENTRY'!K45-'CUM TB ENTRY'!J45</f>
        <v>0</v>
      </c>
      <c r="L44" s="70">
        <f>+'CUM TB ENTRY'!L45-'CUM TB ENTRY'!K45</f>
        <v>0</v>
      </c>
      <c r="M44" s="70"/>
      <c r="N44" s="64"/>
      <c r="O44" s="65"/>
      <c r="P44" s="72">
        <f>SUM(D44:O44)</f>
        <v>0</v>
      </c>
      <c r="Q44" s="72"/>
      <c r="R44" s="67">
        <v>0</v>
      </c>
      <c r="S44" s="52"/>
      <c r="T44" s="182"/>
      <c r="U44" s="195"/>
      <c r="V44" s="195"/>
      <c r="Z44" s="69"/>
      <c r="AA44" s="48"/>
    </row>
    <row r="45" spans="2:27" x14ac:dyDescent="0.3">
      <c r="B45" s="58">
        <v>4920</v>
      </c>
      <c r="C45" s="44" t="s">
        <v>102</v>
      </c>
      <c r="D45" s="70">
        <f>+'CUM TB ENTRY'!D46</f>
        <v>0</v>
      </c>
      <c r="E45" s="70">
        <f>+'CUM TB ENTRY'!E46-'CUM TB ENTRY'!D46</f>
        <v>0</v>
      </c>
      <c r="F45" s="70">
        <f>+'CUM TB ENTRY'!F46-'CUM TB ENTRY'!E46</f>
        <v>0</v>
      </c>
      <c r="G45" s="70">
        <f>+'CUM TB ENTRY'!G46-'CUM TB ENTRY'!F46</f>
        <v>0</v>
      </c>
      <c r="H45" s="70">
        <f>+'CUM TB ENTRY'!H46-'CUM TB ENTRY'!G46</f>
        <v>0</v>
      </c>
      <c r="I45" s="70">
        <f>+'CUM TB ENTRY'!I46-'CUM TB ENTRY'!H46</f>
        <v>0</v>
      </c>
      <c r="J45" s="64">
        <f>+'CUM TB ENTRY'!J46-'CUM TB ENTRY'!I46</f>
        <v>0</v>
      </c>
      <c r="K45" s="64">
        <f>+'CUM TB ENTRY'!K46-'CUM TB ENTRY'!J46</f>
        <v>0</v>
      </c>
      <c r="L45" s="64">
        <f>+'CUM TB ENTRY'!L46-'CUM TB ENTRY'!K46</f>
        <v>0</v>
      </c>
      <c r="M45" s="64"/>
      <c r="N45" s="64"/>
      <c r="O45" s="65"/>
      <c r="P45" s="206">
        <f>SUM(D45:O45)</f>
        <v>0</v>
      </c>
      <c r="Q45" s="206"/>
      <c r="R45" s="77">
        <v>6110</v>
      </c>
      <c r="S45" s="52">
        <f t="shared" si="8"/>
        <v>0</v>
      </c>
      <c r="T45" s="187" t="s">
        <v>118</v>
      </c>
      <c r="U45" s="217"/>
      <c r="V45" s="195"/>
      <c r="Z45" s="69"/>
      <c r="AA45" s="48"/>
    </row>
    <row r="46" spans="2:27" x14ac:dyDescent="0.3">
      <c r="B46" s="58">
        <v>4930</v>
      </c>
      <c r="C46" s="44" t="s">
        <v>101</v>
      </c>
      <c r="D46" s="70">
        <f>+'CUM TB ENTRY'!D47</f>
        <v>0</v>
      </c>
      <c r="E46" s="70">
        <f>+'CUM TB ENTRY'!E47-'CUM TB ENTRY'!D47</f>
        <v>0</v>
      </c>
      <c r="F46" s="70">
        <f>+'CUM TB ENTRY'!F47-'CUM TB ENTRY'!E47</f>
        <v>0</v>
      </c>
      <c r="G46" s="70">
        <f>+'CUM TB ENTRY'!G47-'CUM TB ENTRY'!F47</f>
        <v>0</v>
      </c>
      <c r="H46" s="209">
        <f>+'CUM TB ENTRY'!H47-'CUM TB ENTRY'!G47</f>
        <v>4150</v>
      </c>
      <c r="I46" s="70">
        <f>+'CUM TB ENTRY'!I47-'CUM TB ENTRY'!H47</f>
        <v>0</v>
      </c>
      <c r="J46" s="64">
        <f>+'CUM TB ENTRY'!J47-'CUM TB ENTRY'!I47</f>
        <v>0</v>
      </c>
      <c r="K46" s="210">
        <f>+'CUM TB ENTRY'!K47-'CUM TB ENTRY'!J47</f>
        <v>1100</v>
      </c>
      <c r="L46" s="64">
        <f>+'CUM TB ENTRY'!L47-'CUM TB ENTRY'!K47</f>
        <v>0</v>
      </c>
      <c r="M46" s="64"/>
      <c r="N46" s="64"/>
      <c r="O46" s="65"/>
      <c r="P46" s="233">
        <f>SUM(D46:O46)</f>
        <v>5250</v>
      </c>
      <c r="Q46" s="206"/>
      <c r="R46" s="77">
        <v>40000</v>
      </c>
      <c r="S46" s="52">
        <f t="shared" si="8"/>
        <v>0.13125000000000001</v>
      </c>
      <c r="T46" s="202" t="s">
        <v>154</v>
      </c>
      <c r="U46" s="217"/>
      <c r="V46" s="195"/>
      <c r="Z46" s="69"/>
      <c r="AA46" s="48"/>
    </row>
    <row r="47" spans="2:27" x14ac:dyDescent="0.3">
      <c r="B47" s="58"/>
      <c r="C47" s="126"/>
      <c r="D47" s="70"/>
      <c r="E47" s="70"/>
      <c r="F47" s="70"/>
      <c r="G47" s="70"/>
      <c r="H47" s="70"/>
      <c r="I47" s="70"/>
      <c r="J47" s="70"/>
      <c r="K47" s="71"/>
      <c r="L47" s="70"/>
      <c r="M47" s="70"/>
      <c r="N47" s="64"/>
      <c r="O47" s="65"/>
      <c r="P47" s="72"/>
      <c r="Q47" s="72"/>
      <c r="R47" s="67"/>
      <c r="S47" s="52"/>
      <c r="T47" s="182"/>
      <c r="U47" s="195"/>
      <c r="V47" s="195"/>
      <c r="Z47" s="69"/>
      <c r="AA47" s="48"/>
    </row>
    <row r="48" spans="2:27" x14ac:dyDescent="0.3">
      <c r="B48" s="100" t="s">
        <v>66</v>
      </c>
      <c r="C48" s="101" t="s">
        <v>23</v>
      </c>
      <c r="D48" s="106">
        <f t="shared" ref="D48:R48" si="11">SUM(D24:D46)</f>
        <v>6346.77</v>
      </c>
      <c r="E48" s="106">
        <f t="shared" ref="E48:K48" si="12">SUM(E24:E47)</f>
        <v>9499.59</v>
      </c>
      <c r="F48" s="106">
        <f t="shared" si="12"/>
        <v>5787.36</v>
      </c>
      <c r="G48" s="106">
        <f t="shared" si="12"/>
        <v>5401.67</v>
      </c>
      <c r="H48" s="106">
        <f t="shared" si="12"/>
        <v>11055.15</v>
      </c>
      <c r="I48" s="106">
        <f t="shared" si="12"/>
        <v>5283.0800000000017</v>
      </c>
      <c r="J48" s="106">
        <f t="shared" si="12"/>
        <v>8834.1900000000023</v>
      </c>
      <c r="K48" s="106">
        <f t="shared" si="12"/>
        <v>6994.439999999996</v>
      </c>
      <c r="L48" s="106">
        <f t="shared" ref="L48" si="13">SUM(L24:L47)</f>
        <v>8679.4599999999991</v>
      </c>
      <c r="M48" s="106"/>
      <c r="N48" s="106"/>
      <c r="O48" s="107"/>
      <c r="P48" s="105">
        <f t="shared" si="11"/>
        <v>67636.539999999979</v>
      </c>
      <c r="Q48" s="235">
        <f t="shared" si="11"/>
        <v>245.17</v>
      </c>
      <c r="R48" s="105">
        <f t="shared" si="11"/>
        <v>190443</v>
      </c>
      <c r="S48" s="108">
        <f t="shared" si="8"/>
        <v>0.35515372053580324</v>
      </c>
      <c r="T48" s="203"/>
      <c r="U48" s="216"/>
      <c r="V48" s="199">
        <f>SUM(V24:V44)</f>
        <v>0</v>
      </c>
      <c r="Z48" s="105">
        <f>SUM(Z24:Z44)</f>
        <v>53700</v>
      </c>
      <c r="AA48" s="104">
        <f>+P48/Z48</f>
        <v>1.2595258845437614</v>
      </c>
    </row>
    <row r="49" spans="2:27" x14ac:dyDescent="0.3">
      <c r="B49" s="59"/>
      <c r="C49" s="45"/>
      <c r="D49" s="64"/>
      <c r="E49" s="64"/>
      <c r="F49" s="64"/>
      <c r="G49" s="64"/>
      <c r="H49" s="64"/>
      <c r="I49" s="64"/>
      <c r="J49" s="70"/>
      <c r="K49" s="71"/>
      <c r="L49" s="70"/>
      <c r="M49" s="70"/>
      <c r="N49" s="64"/>
      <c r="O49" s="65"/>
      <c r="P49" s="74"/>
      <c r="Q49" s="74"/>
      <c r="R49" s="67"/>
      <c r="S49" s="52"/>
      <c r="T49" s="182"/>
      <c r="U49" s="195"/>
      <c r="V49" s="195"/>
      <c r="Z49" s="69"/>
      <c r="AA49" s="48"/>
    </row>
    <row r="50" spans="2:27" x14ac:dyDescent="0.3">
      <c r="B50" s="61">
        <v>104</v>
      </c>
      <c r="C50" s="46" t="s">
        <v>37</v>
      </c>
      <c r="D50" s="64"/>
      <c r="E50" s="64"/>
      <c r="F50" s="64"/>
      <c r="G50" s="64"/>
      <c r="H50" s="64"/>
      <c r="I50" s="64"/>
      <c r="J50" s="70"/>
      <c r="K50" s="71"/>
      <c r="L50" s="70"/>
      <c r="M50" s="70"/>
      <c r="N50" s="64"/>
      <c r="O50" s="65"/>
      <c r="P50" s="74"/>
      <c r="Q50" s="74"/>
      <c r="R50" s="67"/>
      <c r="S50" s="52"/>
      <c r="T50" s="182"/>
      <c r="U50" s="195"/>
      <c r="V50" s="195"/>
      <c r="Z50" s="69"/>
      <c r="AA50" s="48"/>
    </row>
    <row r="51" spans="2:27" x14ac:dyDescent="0.3">
      <c r="B51" s="59">
        <v>4140</v>
      </c>
      <c r="C51" s="126" t="s">
        <v>37</v>
      </c>
      <c r="D51" s="70">
        <f>+'CUM TB ENTRY'!D52</f>
        <v>0</v>
      </c>
      <c r="E51" s="64">
        <f>+'CUM TB ENTRY'!E52-'CUM TB ENTRY'!D52</f>
        <v>127.5</v>
      </c>
      <c r="F51" s="64">
        <f>+'CUM TB ENTRY'!F52-'CUM TB ENTRY'!E52</f>
        <v>0</v>
      </c>
      <c r="G51" s="64">
        <f>+'CUM TB ENTRY'!G52-'CUM TB ENTRY'!F52</f>
        <v>0</v>
      </c>
      <c r="H51" s="64">
        <f>+'CUM TB ENTRY'!H52-'CUM TB ENTRY'!G52</f>
        <v>-127.5</v>
      </c>
      <c r="I51" s="64">
        <f>+'CUM TB ENTRY'!I52-'CUM TB ENTRY'!H52</f>
        <v>0</v>
      </c>
      <c r="J51" s="70">
        <f>+'CUM TB ENTRY'!J52-'CUM TB ENTRY'!I52</f>
        <v>0</v>
      </c>
      <c r="K51" s="71">
        <f>+'CUM TB ENTRY'!K52-'CUM TB ENTRY'!J52</f>
        <v>0</v>
      </c>
      <c r="L51" s="70">
        <f>+'CUM TB ENTRY'!L52-'CUM TB ENTRY'!K52</f>
        <v>0</v>
      </c>
      <c r="M51" s="70"/>
      <c r="N51" s="64"/>
      <c r="O51" s="65"/>
      <c r="P51" s="205">
        <f>SUM(D51:O51)</f>
        <v>0</v>
      </c>
      <c r="Q51" s="205"/>
      <c r="R51" s="67">
        <v>0</v>
      </c>
      <c r="S51" s="52"/>
      <c r="T51" s="182"/>
      <c r="U51" s="195"/>
      <c r="V51" s="195"/>
      <c r="Z51" s="69">
        <v>2500</v>
      </c>
      <c r="AA51" s="48">
        <f>+P51/Z51</f>
        <v>0</v>
      </c>
    </row>
    <row r="52" spans="2:27" x14ac:dyDescent="0.3">
      <c r="B52" s="59">
        <v>4142</v>
      </c>
      <c r="C52" s="126" t="s">
        <v>38</v>
      </c>
      <c r="D52" s="70">
        <f>+'CUM TB ENTRY'!D53</f>
        <v>0</v>
      </c>
      <c r="E52" s="210">
        <f>+'CUM TB ENTRY'!E53-'CUM TB ENTRY'!D53</f>
        <v>3000</v>
      </c>
      <c r="F52" s="64">
        <f>+'CUM TB ENTRY'!F53-'CUM TB ENTRY'!E53</f>
        <v>0</v>
      </c>
      <c r="G52" s="64">
        <f>+'CUM TB ENTRY'!G53-'CUM TB ENTRY'!F53</f>
        <v>0</v>
      </c>
      <c r="H52" s="64">
        <f>+'CUM TB ENTRY'!H53-'CUM TB ENTRY'!G53</f>
        <v>0</v>
      </c>
      <c r="I52" s="64">
        <f>+'CUM TB ENTRY'!I53-'CUM TB ENTRY'!H53</f>
        <v>0</v>
      </c>
      <c r="J52" s="70">
        <f>+'CUM TB ENTRY'!J53-'CUM TB ENTRY'!I53</f>
        <v>0</v>
      </c>
      <c r="K52" s="71">
        <f>+'CUM TB ENTRY'!K53-'CUM TB ENTRY'!J53</f>
        <v>0</v>
      </c>
      <c r="L52" s="70">
        <f>+'CUM TB ENTRY'!L53-'CUM TB ENTRY'!K53</f>
        <v>0</v>
      </c>
      <c r="M52" s="70"/>
      <c r="N52" s="64"/>
      <c r="O52" s="65"/>
      <c r="P52" s="206">
        <v>0</v>
      </c>
      <c r="Q52" s="233">
        <f>SUM(E52:P52)</f>
        <v>3000</v>
      </c>
      <c r="R52" s="67">
        <v>0</v>
      </c>
      <c r="S52" s="52"/>
      <c r="T52" s="202" t="s">
        <v>155</v>
      </c>
      <c r="U52" s="219"/>
      <c r="V52" s="195"/>
      <c r="Z52" s="69">
        <v>1000</v>
      </c>
      <c r="AA52" s="48">
        <f>+P52/Z52</f>
        <v>0</v>
      </c>
    </row>
    <row r="53" spans="2:27" x14ac:dyDescent="0.3">
      <c r="B53" s="59">
        <v>4143</v>
      </c>
      <c r="C53" s="126" t="s">
        <v>39</v>
      </c>
      <c r="D53" s="70">
        <f>+'CUM TB ENTRY'!D54</f>
        <v>0</v>
      </c>
      <c r="E53" s="64">
        <f>+'CUM TB ENTRY'!E54-'CUM TB ENTRY'!D54</f>
        <v>70.8</v>
      </c>
      <c r="F53" s="64">
        <f>+'CUM TB ENTRY'!F54-'CUM TB ENTRY'!E54</f>
        <v>0.18000000000000682</v>
      </c>
      <c r="G53" s="64">
        <f>+'CUM TB ENTRY'!G54-'CUM TB ENTRY'!F54</f>
        <v>0.18999999999999773</v>
      </c>
      <c r="H53" s="64">
        <f>+'CUM TB ENTRY'!H54-'CUM TB ENTRY'!G54</f>
        <v>100.19000000000001</v>
      </c>
      <c r="I53" s="64">
        <f>+'CUM TB ENTRY'!I54-'CUM TB ENTRY'!H54</f>
        <v>0.19999999999998863</v>
      </c>
      <c r="J53" s="70">
        <f>+'CUM TB ENTRY'!J54-'CUM TB ENTRY'!I54</f>
        <v>0.21000000000000796</v>
      </c>
      <c r="K53" s="71">
        <f>+'CUM TB ENTRY'!K54-'CUM TB ENTRY'!J54</f>
        <v>0.19999999999998863</v>
      </c>
      <c r="L53" s="70">
        <f>+'CUM TB ENTRY'!L54-'CUM TB ENTRY'!K54</f>
        <v>0.19999999999998863</v>
      </c>
      <c r="M53" s="70"/>
      <c r="N53" s="64"/>
      <c r="O53" s="65"/>
      <c r="P53" s="206">
        <f>SUM(D53:O53)</f>
        <v>172.17</v>
      </c>
      <c r="Q53" s="206"/>
      <c r="R53" s="67">
        <v>500</v>
      </c>
      <c r="S53" s="52">
        <f t="shared" ref="S53:S57" si="14">+P53/R53</f>
        <v>0.34433999999999998</v>
      </c>
      <c r="T53" s="182" t="s">
        <v>130</v>
      </c>
      <c r="U53" s="195"/>
      <c r="V53" s="195"/>
      <c r="Z53" s="69">
        <v>225</v>
      </c>
      <c r="AA53" s="48">
        <f>+P53/Z53</f>
        <v>0.76519999999999999</v>
      </c>
    </row>
    <row r="54" spans="2:27" x14ac:dyDescent="0.3">
      <c r="B54" s="59">
        <v>4144</v>
      </c>
      <c r="C54" s="126" t="s">
        <v>65</v>
      </c>
      <c r="D54" s="70">
        <f>+'CUM TB ENTRY'!D55</f>
        <v>0</v>
      </c>
      <c r="E54" s="64">
        <f>+'CUM TB ENTRY'!E55-'CUM TB ENTRY'!D55</f>
        <v>0</v>
      </c>
      <c r="F54" s="64">
        <f>+'CUM TB ENTRY'!F55-'CUM TB ENTRY'!E55</f>
        <v>0</v>
      </c>
      <c r="G54" s="64">
        <f>+'CUM TB ENTRY'!G55-'CUM TB ENTRY'!F55</f>
        <v>0</v>
      </c>
      <c r="H54" s="64">
        <f>+'CUM TB ENTRY'!H55-'CUM TB ENTRY'!G55</f>
        <v>0</v>
      </c>
      <c r="I54" s="64">
        <f>+'CUM TB ENTRY'!I55-'CUM TB ENTRY'!H55</f>
        <v>0</v>
      </c>
      <c r="J54" s="70">
        <f>+'CUM TB ENTRY'!J55-'CUM TB ENTRY'!I55</f>
        <v>461</v>
      </c>
      <c r="K54" s="71">
        <f>+'CUM TB ENTRY'!K55-'CUM TB ENTRY'!J55</f>
        <v>0</v>
      </c>
      <c r="L54" s="70">
        <f>+'CUM TB ENTRY'!L55-'CUM TB ENTRY'!K55</f>
        <v>0</v>
      </c>
      <c r="M54" s="70"/>
      <c r="N54" s="64"/>
      <c r="O54" s="204"/>
      <c r="P54" s="72">
        <f>SUM(D54:O54)</f>
        <v>461</v>
      </c>
      <c r="Q54" s="72"/>
      <c r="R54" s="67">
        <v>2250</v>
      </c>
      <c r="S54" s="52">
        <f t="shared" si="14"/>
        <v>0.2048888888888889</v>
      </c>
      <c r="T54" s="185" t="s">
        <v>139</v>
      </c>
      <c r="U54" s="196"/>
      <c r="V54" s="195"/>
      <c r="Z54" s="69"/>
      <c r="AA54" s="48"/>
    </row>
    <row r="55" spans="2:27" x14ac:dyDescent="0.3">
      <c r="B55" s="58">
        <v>4145</v>
      </c>
      <c r="C55" s="126" t="s">
        <v>40</v>
      </c>
      <c r="D55" s="70">
        <f>+'CUM TB ENTRY'!D56</f>
        <v>0</v>
      </c>
      <c r="E55" s="64">
        <f>+'CUM TB ENTRY'!E56-'CUM TB ENTRY'!D56</f>
        <v>0</v>
      </c>
      <c r="F55" s="64">
        <f>+'CUM TB ENTRY'!F56-'CUM TB ENTRY'!E56</f>
        <v>0</v>
      </c>
      <c r="G55" s="64">
        <f>+'CUM TB ENTRY'!G56-'CUM TB ENTRY'!F56</f>
        <v>0</v>
      </c>
      <c r="H55" s="64">
        <f>+'CUM TB ENTRY'!H56-'CUM TB ENTRY'!G56</f>
        <v>0</v>
      </c>
      <c r="I55" s="64">
        <f>+'CUM TB ENTRY'!I56-'CUM TB ENTRY'!H56</f>
        <v>0</v>
      </c>
      <c r="J55" s="70">
        <f>+'CUM TB ENTRY'!J56-'CUM TB ENTRY'!I56</f>
        <v>0</v>
      </c>
      <c r="K55" s="71">
        <f>+'CUM TB ENTRY'!K56-'CUM TB ENTRY'!J56</f>
        <v>0</v>
      </c>
      <c r="L55" s="70">
        <f>+'CUM TB ENTRY'!L56-'CUM TB ENTRY'!K56</f>
        <v>0</v>
      </c>
      <c r="M55" s="70"/>
      <c r="N55" s="64"/>
      <c r="O55" s="65"/>
      <c r="P55" s="72">
        <f>SUM(D55:O55)</f>
        <v>0</v>
      </c>
      <c r="Q55" s="72"/>
      <c r="R55" s="67">
        <v>3000</v>
      </c>
      <c r="S55" s="52">
        <f t="shared" si="14"/>
        <v>0</v>
      </c>
      <c r="T55" s="182"/>
      <c r="U55" s="195"/>
      <c r="V55" s="195"/>
      <c r="Z55" s="69"/>
      <c r="AA55" s="48"/>
    </row>
    <row r="56" spans="2:27" x14ac:dyDescent="0.3">
      <c r="B56" s="58">
        <v>4146</v>
      </c>
      <c r="C56" s="126" t="s">
        <v>41</v>
      </c>
      <c r="D56" s="70">
        <f>+'CUM TB ENTRY'!D57</f>
        <v>0</v>
      </c>
      <c r="E56" s="64">
        <f>+'CUM TB ENTRY'!E57-'CUM TB ENTRY'!D57</f>
        <v>0</v>
      </c>
      <c r="F56" s="64">
        <f>+'CUM TB ENTRY'!F57-'CUM TB ENTRY'!E57</f>
        <v>0</v>
      </c>
      <c r="G56" s="64">
        <f>+'CUM TB ENTRY'!G57-'CUM TB ENTRY'!F57</f>
        <v>0</v>
      </c>
      <c r="H56" s="64">
        <f>+'CUM TB ENTRY'!H57-'CUM TB ENTRY'!G57</f>
        <v>0</v>
      </c>
      <c r="I56" s="64">
        <f>+'CUM TB ENTRY'!I57-'CUM TB ENTRY'!H57</f>
        <v>0</v>
      </c>
      <c r="J56" s="70">
        <f>+'CUM TB ENTRY'!J57-'CUM TB ENTRY'!I57</f>
        <v>0</v>
      </c>
      <c r="K56" s="71">
        <f>+'CUM TB ENTRY'!K57-'CUM TB ENTRY'!J57</f>
        <v>0</v>
      </c>
      <c r="L56" s="70">
        <f>+'CUM TB ENTRY'!L57-'CUM TB ENTRY'!K57</f>
        <v>0</v>
      </c>
      <c r="M56" s="70"/>
      <c r="N56" s="64"/>
      <c r="O56" s="65"/>
      <c r="P56" s="72">
        <f>SUM(D56:O56)</f>
        <v>0</v>
      </c>
      <c r="Q56" s="72"/>
      <c r="R56" s="67">
        <v>2000</v>
      </c>
      <c r="S56" s="52">
        <f t="shared" si="14"/>
        <v>0</v>
      </c>
      <c r="T56" s="185"/>
      <c r="U56" s="196"/>
      <c r="V56" s="195"/>
      <c r="Z56" s="69"/>
      <c r="AA56" s="48"/>
    </row>
    <row r="57" spans="2:27" x14ac:dyDescent="0.3">
      <c r="B57" s="109" t="s">
        <v>66</v>
      </c>
      <c r="C57" s="101" t="s">
        <v>37</v>
      </c>
      <c r="D57" s="102">
        <f t="shared" ref="D57:R57" si="15">SUM(D51:D56)</f>
        <v>0</v>
      </c>
      <c r="E57" s="102">
        <f t="shared" si="15"/>
        <v>3198.3</v>
      </c>
      <c r="F57" s="102">
        <f t="shared" ref="F57" si="16">SUM(F51:F56)</f>
        <v>0.18000000000000682</v>
      </c>
      <c r="G57" s="102">
        <f t="shared" ref="G57" si="17">SUM(G51:G56)</f>
        <v>0.18999999999999773</v>
      </c>
      <c r="H57" s="102">
        <f t="shared" ref="H57" si="18">SUM(H51:H56)</f>
        <v>-27.309999999999988</v>
      </c>
      <c r="I57" s="102">
        <f t="shared" ref="I57" si="19">SUM(I51:I56)</f>
        <v>0.19999999999998863</v>
      </c>
      <c r="J57" s="102">
        <f t="shared" ref="J57" si="20">SUM(J51:J56)</f>
        <v>461.21000000000004</v>
      </c>
      <c r="K57" s="102">
        <f t="shared" ref="K57" si="21">SUM(K51:K56)</f>
        <v>0.19999999999998863</v>
      </c>
      <c r="L57" s="102">
        <f t="shared" ref="L57" si="22">SUM(L51:L56)</f>
        <v>0.19999999999998863</v>
      </c>
      <c r="M57" s="102"/>
      <c r="N57" s="102"/>
      <c r="O57" s="103"/>
      <c r="P57" s="99">
        <f t="shared" si="15"/>
        <v>633.16999999999996</v>
      </c>
      <c r="Q57" s="234">
        <f t="shared" si="15"/>
        <v>3000</v>
      </c>
      <c r="R57" s="99">
        <f t="shared" si="15"/>
        <v>7750</v>
      </c>
      <c r="S57" s="104">
        <f t="shared" si="14"/>
        <v>8.1699354838709673E-2</v>
      </c>
      <c r="T57" s="186">
        <f>SUM(T51:T56)</f>
        <v>0</v>
      </c>
      <c r="U57" s="198"/>
      <c r="V57" s="198">
        <f>SUM(V51:V56)</f>
        <v>0</v>
      </c>
      <c r="Z57" s="99">
        <f>SUM(Z51:Z56)</f>
        <v>3725</v>
      </c>
      <c r="AA57" s="104">
        <f>+P57/Z57</f>
        <v>0.16997852348993286</v>
      </c>
    </row>
    <row r="58" spans="2:27" x14ac:dyDescent="0.3">
      <c r="B58" s="59"/>
      <c r="C58" s="44"/>
      <c r="D58" s="75"/>
      <c r="E58" s="64"/>
      <c r="F58" s="64"/>
      <c r="G58" s="64"/>
      <c r="H58" s="64"/>
      <c r="I58" s="64"/>
      <c r="J58" s="64"/>
      <c r="K58" s="64"/>
      <c r="L58" s="75"/>
      <c r="M58" s="75"/>
      <c r="N58" s="64"/>
      <c r="O58" s="65"/>
      <c r="P58" s="72"/>
      <c r="Q58" s="72"/>
      <c r="R58" s="67"/>
      <c r="S58" s="52"/>
      <c r="T58" s="182"/>
      <c r="U58" s="195"/>
      <c r="V58" s="195"/>
      <c r="Z58" s="69"/>
      <c r="AA58" s="48"/>
    </row>
    <row r="59" spans="2:27" x14ac:dyDescent="0.3">
      <c r="B59" s="61">
        <v>301</v>
      </c>
      <c r="C59" s="46" t="s">
        <v>42</v>
      </c>
      <c r="D59" s="75"/>
      <c r="E59" s="64"/>
      <c r="F59" s="64"/>
      <c r="G59" s="64"/>
      <c r="H59" s="64"/>
      <c r="I59" s="64"/>
      <c r="J59" s="64"/>
      <c r="K59" s="64"/>
      <c r="L59" s="75"/>
      <c r="M59" s="75"/>
      <c r="N59" s="64"/>
      <c r="O59" s="65"/>
      <c r="P59" s="72"/>
      <c r="Q59" s="72"/>
      <c r="R59" s="67"/>
      <c r="S59" s="52"/>
      <c r="T59" s="182"/>
      <c r="U59" s="195"/>
      <c r="V59" s="195"/>
      <c r="Z59" s="69"/>
      <c r="AA59" s="48"/>
    </row>
    <row r="60" spans="2:27" x14ac:dyDescent="0.3">
      <c r="B60" s="58">
        <v>4200</v>
      </c>
      <c r="C60" s="126" t="s">
        <v>43</v>
      </c>
      <c r="D60" s="70">
        <f>+'CUM TB ENTRY'!D62</f>
        <v>0</v>
      </c>
      <c r="E60" s="70">
        <f>+'CUM TB ENTRY'!E62-'CUM TB ENTRY'!D62</f>
        <v>353.68</v>
      </c>
      <c r="F60" s="70">
        <f>+'CUM TB ENTRY'!F62-'CUM TB ENTRY'!E62</f>
        <v>353.68</v>
      </c>
      <c r="G60" s="70">
        <f>+'CUM TB ENTRY'!G62-'CUM TB ENTRY'!F62</f>
        <v>0</v>
      </c>
      <c r="H60" s="70">
        <f>+'CUM TB ENTRY'!H62-'CUM TB ENTRY'!G62</f>
        <v>707.36</v>
      </c>
      <c r="I60" s="70">
        <f>+'CUM TB ENTRY'!I62-'CUM TB ENTRY'!H62</f>
        <v>353.68000000000006</v>
      </c>
      <c r="J60" s="71">
        <f>+'CUM TB ENTRY'!J62-'CUM TB ENTRY'!I62</f>
        <v>353.67999999999984</v>
      </c>
      <c r="K60" s="70">
        <f>+'CUM TB ENTRY'!K62-'CUM TB ENTRY'!J62</f>
        <v>0</v>
      </c>
      <c r="L60" s="75">
        <f>+'CUM TB ENTRY'!L62-'CUM TB ENTRY'!K62</f>
        <v>353.68000000000029</v>
      </c>
      <c r="M60" s="75"/>
      <c r="N60" s="64"/>
      <c r="O60" s="204"/>
      <c r="P60" s="72">
        <f>SUM(D60:O60)</f>
        <v>2475.7600000000002</v>
      </c>
      <c r="Q60" s="72"/>
      <c r="R60" s="67">
        <v>2761</v>
      </c>
      <c r="S60" s="52">
        <f t="shared" ref="S60:S72" si="23">+P60/R60</f>
        <v>0.89668960521550167</v>
      </c>
      <c r="T60" s="182" t="s">
        <v>169</v>
      </c>
      <c r="U60" s="195"/>
      <c r="V60" s="195"/>
      <c r="Z60" s="69">
        <v>4000</v>
      </c>
      <c r="AA60" s="50">
        <f>+P60/Z60</f>
        <v>0.61894000000000005</v>
      </c>
    </row>
    <row r="61" spans="2:27" x14ac:dyDescent="0.3">
      <c r="B61" s="58">
        <v>4201</v>
      </c>
      <c r="C61" s="126" t="s">
        <v>44</v>
      </c>
      <c r="D61" s="70">
        <f>+'CUM TB ENTRY'!D63</f>
        <v>0</v>
      </c>
      <c r="E61" s="70">
        <f>+'CUM TB ENTRY'!E63-'CUM TB ENTRY'!D63</f>
        <v>0</v>
      </c>
      <c r="F61" s="70">
        <f>+'CUM TB ENTRY'!F63-'CUM TB ENTRY'!E63</f>
        <v>60</v>
      </c>
      <c r="G61" s="70">
        <f>+'CUM TB ENTRY'!G63-'CUM TB ENTRY'!F63</f>
        <v>0</v>
      </c>
      <c r="H61" s="70">
        <f>+'CUM TB ENTRY'!H63-'CUM TB ENTRY'!G63</f>
        <v>60</v>
      </c>
      <c r="I61" s="70">
        <f>+'CUM TB ENTRY'!I63-'CUM TB ENTRY'!H63</f>
        <v>0</v>
      </c>
      <c r="J61" s="71">
        <f>+'CUM TB ENTRY'!J63-'CUM TB ENTRY'!I63</f>
        <v>0</v>
      </c>
      <c r="K61" s="70">
        <f>+'CUM TB ENTRY'!K63-'CUM TB ENTRY'!J63</f>
        <v>0</v>
      </c>
      <c r="L61" s="75">
        <f>+'CUM TB ENTRY'!L63-'CUM TB ENTRY'!K63</f>
        <v>960</v>
      </c>
      <c r="M61" s="75"/>
      <c r="N61" s="64"/>
      <c r="O61" s="65"/>
      <c r="P61" s="72">
        <f>SUM(D61:O61)</f>
        <v>1080</v>
      </c>
      <c r="Q61" s="72"/>
      <c r="R61" s="67">
        <v>2500</v>
      </c>
      <c r="S61" s="52">
        <f t="shared" si="23"/>
        <v>0.432</v>
      </c>
      <c r="T61" s="182" t="s">
        <v>170</v>
      </c>
      <c r="U61" s="195"/>
      <c r="V61" s="195"/>
      <c r="Z61" s="69">
        <v>650</v>
      </c>
      <c r="AA61" s="50">
        <f>+P61/Z61</f>
        <v>1.6615384615384616</v>
      </c>
    </row>
    <row r="62" spans="2:27" x14ac:dyDescent="0.3">
      <c r="B62" s="58">
        <v>4202</v>
      </c>
      <c r="C62" s="126" t="s">
        <v>45</v>
      </c>
      <c r="D62" s="70">
        <f>+'CUM TB ENTRY'!D64</f>
        <v>0</v>
      </c>
      <c r="E62" s="70">
        <f>+'CUM TB ENTRY'!E64-'CUM TB ENTRY'!D64</f>
        <v>0</v>
      </c>
      <c r="F62" s="70">
        <f>+'CUM TB ENTRY'!F64-'CUM TB ENTRY'!E64</f>
        <v>62.5</v>
      </c>
      <c r="G62" s="70">
        <f>+'CUM TB ENTRY'!G64-'CUM TB ENTRY'!F64</f>
        <v>0</v>
      </c>
      <c r="H62" s="70">
        <f>+'CUM TB ENTRY'!H64-'CUM TB ENTRY'!G64</f>
        <v>0</v>
      </c>
      <c r="I62" s="70">
        <f>+'CUM TB ENTRY'!I64-'CUM TB ENTRY'!H64</f>
        <v>62.5</v>
      </c>
      <c r="J62" s="71">
        <f>+'CUM TB ENTRY'!J64-'CUM TB ENTRY'!I64</f>
        <v>0</v>
      </c>
      <c r="K62" s="70">
        <f>+'CUM TB ENTRY'!K64-'CUM TB ENTRY'!J64</f>
        <v>0</v>
      </c>
      <c r="L62" s="75">
        <f>+'CUM TB ENTRY'!L64-'CUM TB ENTRY'!K64</f>
        <v>62.5</v>
      </c>
      <c r="M62" s="75"/>
      <c r="N62" s="64"/>
      <c r="O62" s="65"/>
      <c r="P62" s="72">
        <f>SUM(D62:O62)</f>
        <v>187.5</v>
      </c>
      <c r="Q62" s="72"/>
      <c r="R62" s="67">
        <v>250</v>
      </c>
      <c r="S62" s="52">
        <f t="shared" si="23"/>
        <v>0.75</v>
      </c>
      <c r="T62" s="182" t="s">
        <v>124</v>
      </c>
      <c r="U62" s="195"/>
      <c r="V62" s="195"/>
      <c r="Z62" s="69">
        <v>250</v>
      </c>
      <c r="AA62" s="50">
        <f>+P62/Z62</f>
        <v>0.75</v>
      </c>
    </row>
    <row r="63" spans="2:27" ht="28.8" x14ac:dyDescent="0.3">
      <c r="B63" s="58">
        <v>4210</v>
      </c>
      <c r="C63" s="126" t="s">
        <v>93</v>
      </c>
      <c r="D63" s="70">
        <f>+'CUM TB ENTRY'!D65</f>
        <v>0</v>
      </c>
      <c r="E63" s="209">
        <f>+'CUM TB ENTRY'!E65-'CUM TB ENTRY'!D65</f>
        <v>126</v>
      </c>
      <c r="F63" s="209">
        <f>+'CUM TB ENTRY'!F65-'CUM TB ENTRY'!E65</f>
        <v>209</v>
      </c>
      <c r="G63" s="70">
        <f>+'CUM TB ENTRY'!G65-'CUM TB ENTRY'!F65</f>
        <v>0</v>
      </c>
      <c r="H63" s="70">
        <f>+'CUM TB ENTRY'!H65-'CUM TB ENTRY'!G65</f>
        <v>0</v>
      </c>
      <c r="I63" s="70">
        <f>+'CUM TB ENTRY'!I65-'CUM TB ENTRY'!H65</f>
        <v>0</v>
      </c>
      <c r="J63" s="210">
        <f>+'CUM TB ENTRY'!J65-'CUM TB ENTRY'!I65</f>
        <v>1472.2</v>
      </c>
      <c r="K63" s="70">
        <f>+'CUM TB ENTRY'!K65-'CUM TB ENTRY'!J65</f>
        <v>0</v>
      </c>
      <c r="L63" s="75">
        <f>+'CUM TB ENTRY'!L65-'CUM TB ENTRY'!K65</f>
        <v>0</v>
      </c>
      <c r="M63" s="75"/>
      <c r="N63" s="64"/>
      <c r="O63" s="65"/>
      <c r="P63" s="206">
        <v>0</v>
      </c>
      <c r="Q63" s="233">
        <f>SUM(E63:P63)</f>
        <v>1807.2</v>
      </c>
      <c r="R63" s="67">
        <v>0</v>
      </c>
      <c r="S63" s="52"/>
      <c r="T63" s="187" t="s">
        <v>140</v>
      </c>
      <c r="U63" s="217"/>
      <c r="V63" s="195"/>
      <c r="Z63" s="69"/>
      <c r="AA63" s="50"/>
    </row>
    <row r="64" spans="2:27" x14ac:dyDescent="0.3">
      <c r="B64" s="58">
        <v>4300</v>
      </c>
      <c r="C64" s="126" t="s">
        <v>46</v>
      </c>
      <c r="D64" s="70">
        <f>+'CUM TB ENTRY'!D66</f>
        <v>0</v>
      </c>
      <c r="E64" s="70">
        <f>+'CUM TB ENTRY'!E66-'CUM TB ENTRY'!D66</f>
        <v>327.27999999999997</v>
      </c>
      <c r="F64" s="70">
        <f>+'CUM TB ENTRY'!F66-'CUM TB ENTRY'!E66</f>
        <v>327.27999999999997</v>
      </c>
      <c r="G64" s="70">
        <f>+'CUM TB ENTRY'!G66-'CUM TB ENTRY'!F66</f>
        <v>0</v>
      </c>
      <c r="H64" s="70">
        <f>+'CUM TB ENTRY'!H66-'CUM TB ENTRY'!G66</f>
        <v>939.61000000000013</v>
      </c>
      <c r="I64" s="70">
        <f>+'CUM TB ENTRY'!I66-'CUM TB ENTRY'!H66</f>
        <v>327.27999999999997</v>
      </c>
      <c r="J64" s="71">
        <f>+'CUM TB ENTRY'!J66-'CUM TB ENTRY'!I66</f>
        <v>327.27999999999997</v>
      </c>
      <c r="K64" s="70">
        <f>+'CUM TB ENTRY'!K66-'CUM TB ENTRY'!J66</f>
        <v>0</v>
      </c>
      <c r="L64" s="75">
        <f>+'CUM TB ENTRY'!L66-'CUM TB ENTRY'!K66</f>
        <v>512.0300000000002</v>
      </c>
      <c r="M64" s="75"/>
      <c r="N64" s="64"/>
      <c r="O64" s="204"/>
      <c r="P64" s="72">
        <f>SUM(D64:O64)</f>
        <v>2760.76</v>
      </c>
      <c r="Q64" s="72"/>
      <c r="R64" s="67">
        <v>3713</v>
      </c>
      <c r="S64" s="52">
        <f t="shared" si="23"/>
        <v>0.74353891731753308</v>
      </c>
      <c r="T64" s="185" t="s">
        <v>169</v>
      </c>
      <c r="U64" s="196"/>
      <c r="V64" s="197"/>
      <c r="Z64" s="69">
        <v>3775</v>
      </c>
      <c r="AA64" s="50">
        <f>+P64/Z64</f>
        <v>0.73132715231788081</v>
      </c>
    </row>
    <row r="65" spans="2:27" ht="75" customHeight="1" x14ac:dyDescent="0.3">
      <c r="B65" s="58">
        <v>4301</v>
      </c>
      <c r="C65" s="126" t="s">
        <v>47</v>
      </c>
      <c r="D65" s="70">
        <f>+'CUM TB ENTRY'!D67</f>
        <v>0</v>
      </c>
      <c r="E65" s="70">
        <f>+'CUM TB ENTRY'!E67-'CUM TB ENTRY'!D67</f>
        <v>763.8</v>
      </c>
      <c r="F65" s="70">
        <f>+'CUM TB ENTRY'!F67-'CUM TB ENTRY'!E67</f>
        <v>3764.41</v>
      </c>
      <c r="G65" s="70">
        <f>+'CUM TB ENTRY'!G67-'CUM TB ENTRY'!F67</f>
        <v>610.19999999999982</v>
      </c>
      <c r="H65" s="209">
        <f>+'CUM TB ENTRY'!H67-'CUM TB ENTRY'!G67</f>
        <v>7045.7999999999993</v>
      </c>
      <c r="I65" s="70">
        <f>+'CUM TB ENTRY'!I67-'CUM TB ENTRY'!H67</f>
        <v>220.40000000000146</v>
      </c>
      <c r="J65" s="71">
        <f>+'CUM TB ENTRY'!J67-'CUM TB ENTRY'!I67</f>
        <v>950.04999999999927</v>
      </c>
      <c r="K65" s="70">
        <f>+'CUM TB ENTRY'!K67-'CUM TB ENTRY'!J67</f>
        <v>387.09000000000015</v>
      </c>
      <c r="L65" s="75">
        <f>+'CUM TB ENTRY'!L67-'CUM TB ENTRY'!K67</f>
        <v>82.180000000000291</v>
      </c>
      <c r="M65" s="75"/>
      <c r="N65" s="64"/>
      <c r="O65" s="65"/>
      <c r="P65" s="72">
        <f>SUM(D65:O65)-Q65</f>
        <v>9434.93</v>
      </c>
      <c r="Q65" s="233">
        <v>4389</v>
      </c>
      <c r="R65" s="67">
        <v>12360</v>
      </c>
      <c r="S65" s="52">
        <f t="shared" si="23"/>
        <v>0.7633438511326861</v>
      </c>
      <c r="T65" s="190" t="s">
        <v>171</v>
      </c>
      <c r="U65" s="220"/>
      <c r="V65" s="196"/>
      <c r="Z65" s="69">
        <v>8000</v>
      </c>
      <c r="AA65" s="50">
        <f>+P65/Z65</f>
        <v>1.1793662499999999</v>
      </c>
    </row>
    <row r="66" spans="2:27" x14ac:dyDescent="0.3">
      <c r="B66" s="58">
        <v>4302</v>
      </c>
      <c r="C66" s="126" t="s">
        <v>48</v>
      </c>
      <c r="D66" s="70">
        <f>+'CUM TB ENTRY'!D68</f>
        <v>0</v>
      </c>
      <c r="E66" s="70">
        <f>+'CUM TB ENTRY'!E68-'CUM TB ENTRY'!D68</f>
        <v>0</v>
      </c>
      <c r="F66" s="70">
        <f>+'CUM TB ENTRY'!F68-'CUM TB ENTRY'!E68</f>
        <v>0</v>
      </c>
      <c r="G66" s="70">
        <f>+'CUM TB ENTRY'!G68-'CUM TB ENTRY'!F68</f>
        <v>0</v>
      </c>
      <c r="H66" s="70">
        <f>+'CUM TB ENTRY'!H68-'CUM TB ENTRY'!G68</f>
        <v>0</v>
      </c>
      <c r="I66" s="70">
        <f>+'CUM TB ENTRY'!I68-'CUM TB ENTRY'!H68</f>
        <v>0</v>
      </c>
      <c r="J66" s="71">
        <f>+'CUM TB ENTRY'!J68-'CUM TB ENTRY'!I68</f>
        <v>0</v>
      </c>
      <c r="K66" s="70">
        <f>+'CUM TB ENTRY'!K68-'CUM TB ENTRY'!J68</f>
        <v>0</v>
      </c>
      <c r="L66" s="75">
        <f>+'CUM TB ENTRY'!L68-'CUM TB ENTRY'!K68</f>
        <v>0</v>
      </c>
      <c r="M66" s="75"/>
      <c r="N66" s="64"/>
      <c r="O66" s="204"/>
      <c r="P66" s="72">
        <f>SUM(D66:O66)</f>
        <v>0</v>
      </c>
      <c r="Q66" s="72"/>
      <c r="R66" s="67">
        <v>400</v>
      </c>
      <c r="S66" s="52">
        <f t="shared" si="23"/>
        <v>0</v>
      </c>
      <c r="T66" s="185"/>
      <c r="U66" s="196"/>
      <c r="V66" s="196"/>
      <c r="Z66" s="69">
        <v>560</v>
      </c>
      <c r="AA66" s="50">
        <f>+P66/Z66</f>
        <v>0</v>
      </c>
    </row>
    <row r="67" spans="2:27" ht="43.2" x14ac:dyDescent="0.3">
      <c r="B67" s="58">
        <v>4303</v>
      </c>
      <c r="C67" s="126" t="s">
        <v>49</v>
      </c>
      <c r="D67" s="70">
        <f>+'CUM TB ENTRY'!D69</f>
        <v>0</v>
      </c>
      <c r="E67" s="70">
        <f>+'CUM TB ENTRY'!E69-'CUM TB ENTRY'!D69</f>
        <v>156</v>
      </c>
      <c r="F67" s="209">
        <f>+'CUM TB ENTRY'!F69-'CUM TB ENTRY'!E69</f>
        <v>930</v>
      </c>
      <c r="G67" s="70">
        <f>+'CUM TB ENTRY'!G69-'CUM TB ENTRY'!F69</f>
        <v>0</v>
      </c>
      <c r="H67" s="209">
        <f>+'CUM TB ENTRY'!H69-'CUM TB ENTRY'!G69</f>
        <v>2744.11</v>
      </c>
      <c r="I67" s="70">
        <f>+'CUM TB ENTRY'!I69-'CUM TB ENTRY'!H69</f>
        <v>0</v>
      </c>
      <c r="J67" s="71">
        <f>+'CUM TB ENTRY'!J69-'CUM TB ENTRY'!I69</f>
        <v>0</v>
      </c>
      <c r="K67" s="70">
        <f>+'CUM TB ENTRY'!K69-'CUM TB ENTRY'!J69</f>
        <v>0</v>
      </c>
      <c r="L67" s="75">
        <f>+'CUM TB ENTRY'!L69-'CUM TB ENTRY'!K69</f>
        <v>98</v>
      </c>
      <c r="M67" s="75"/>
      <c r="N67" s="64"/>
      <c r="O67" s="65"/>
      <c r="P67" s="72">
        <f>SUM(D67:O67)-Q67</f>
        <v>1406.1100000000001</v>
      </c>
      <c r="Q67" s="233">
        <v>2522</v>
      </c>
      <c r="R67" s="67">
        <v>7000</v>
      </c>
      <c r="S67" s="52">
        <f t="shared" si="23"/>
        <v>0.20087285714285716</v>
      </c>
      <c r="T67" s="223" t="s">
        <v>172</v>
      </c>
      <c r="U67" s="221"/>
      <c r="V67" s="181"/>
      <c r="Z67" s="69"/>
      <c r="AA67" s="50"/>
    </row>
    <row r="68" spans="2:27" x14ac:dyDescent="0.3">
      <c r="B68" s="58">
        <v>4306</v>
      </c>
      <c r="C68" s="126" t="s">
        <v>50</v>
      </c>
      <c r="D68" s="70">
        <f>+'CUM TB ENTRY'!D70</f>
        <v>0</v>
      </c>
      <c r="E68" s="70">
        <f>+'CUM TB ENTRY'!E70-'CUM TB ENTRY'!D70</f>
        <v>0</v>
      </c>
      <c r="F68" s="70">
        <f>+'CUM TB ENTRY'!F70-'CUM TB ENTRY'!E70</f>
        <v>0</v>
      </c>
      <c r="G68" s="70">
        <f>+'CUM TB ENTRY'!G70-'CUM TB ENTRY'!F70</f>
        <v>0</v>
      </c>
      <c r="H68" s="70">
        <f>+'CUM TB ENTRY'!H70-'CUM TB ENTRY'!G70</f>
        <v>0</v>
      </c>
      <c r="I68" s="70">
        <f>+'CUM TB ENTRY'!I70-'CUM TB ENTRY'!H70</f>
        <v>0</v>
      </c>
      <c r="J68" s="71">
        <f>+'CUM TB ENTRY'!J70-'CUM TB ENTRY'!I70</f>
        <v>0</v>
      </c>
      <c r="K68" s="70">
        <f>+'CUM TB ENTRY'!K70-'CUM TB ENTRY'!J70</f>
        <v>0</v>
      </c>
      <c r="L68" s="75">
        <f>+'CUM TB ENTRY'!L70-'CUM TB ENTRY'!K70</f>
        <v>0</v>
      </c>
      <c r="M68" s="75"/>
      <c r="N68" s="64"/>
      <c r="O68" s="65"/>
      <c r="P68" s="72">
        <f>SUM(D68:O68)</f>
        <v>0</v>
      </c>
      <c r="Q68" s="72"/>
      <c r="R68" s="67"/>
      <c r="S68" s="52">
        <v>0</v>
      </c>
      <c r="T68" s="187" t="s">
        <v>111</v>
      </c>
      <c r="U68" s="217"/>
      <c r="V68" s="195"/>
      <c r="Z68" s="69">
        <v>2500</v>
      </c>
      <c r="AA68" s="50">
        <f>+P68/Z68</f>
        <v>0</v>
      </c>
    </row>
    <row r="69" spans="2:27" x14ac:dyDescent="0.3">
      <c r="B69" s="58">
        <v>4308</v>
      </c>
      <c r="C69" s="126" t="s">
        <v>51</v>
      </c>
      <c r="D69" s="70">
        <f>+'CUM TB ENTRY'!D71</f>
        <v>0</v>
      </c>
      <c r="E69" s="70">
        <f>+'CUM TB ENTRY'!E71-'CUM TB ENTRY'!D71</f>
        <v>0</v>
      </c>
      <c r="F69" s="70">
        <f>+'CUM TB ENTRY'!F71-'CUM TB ENTRY'!E71</f>
        <v>0</v>
      </c>
      <c r="G69" s="70">
        <f>+'CUM TB ENTRY'!G71-'CUM TB ENTRY'!F71</f>
        <v>0</v>
      </c>
      <c r="H69" s="70">
        <f>+'CUM TB ENTRY'!H71-'CUM TB ENTRY'!G71</f>
        <v>0</v>
      </c>
      <c r="I69" s="70">
        <f>+'CUM TB ENTRY'!I71-'CUM TB ENTRY'!H71</f>
        <v>0</v>
      </c>
      <c r="J69" s="71">
        <f>+'CUM TB ENTRY'!J71-'CUM TB ENTRY'!I71</f>
        <v>0</v>
      </c>
      <c r="K69" s="70">
        <f>+'CUM TB ENTRY'!K71-'CUM TB ENTRY'!J71</f>
        <v>0</v>
      </c>
      <c r="L69" s="75">
        <f>+'CUM TB ENTRY'!L71-'CUM TB ENTRY'!K71</f>
        <v>0</v>
      </c>
      <c r="M69" s="75"/>
      <c r="N69" s="64"/>
      <c r="O69" s="65"/>
      <c r="P69" s="72">
        <f>SUM(D69:O69)</f>
        <v>0</v>
      </c>
      <c r="Q69" s="72"/>
      <c r="R69" s="67">
        <v>4000</v>
      </c>
      <c r="S69" s="52">
        <f t="shared" si="23"/>
        <v>0</v>
      </c>
      <c r="T69" s="182"/>
      <c r="U69" s="195"/>
      <c r="V69" s="195"/>
      <c r="Z69" s="69">
        <v>6000</v>
      </c>
      <c r="AA69" s="50">
        <f>+P69/Z69</f>
        <v>0</v>
      </c>
    </row>
    <row r="70" spans="2:27" x14ac:dyDescent="0.3">
      <c r="B70" s="58">
        <v>4309</v>
      </c>
      <c r="C70" s="126" t="s">
        <v>116</v>
      </c>
      <c r="D70" s="70">
        <f>+'CUM TB ENTRY'!D72</f>
        <v>0</v>
      </c>
      <c r="E70" s="70">
        <f>+'CUM TB ENTRY'!E72-'CUM TB ENTRY'!D72</f>
        <v>125</v>
      </c>
      <c r="F70" s="70">
        <f>+'CUM TB ENTRY'!F72-'CUM TB ENTRY'!E72</f>
        <v>0</v>
      </c>
      <c r="G70" s="70">
        <f>+'CUM TB ENTRY'!G72-'CUM TB ENTRY'!F72</f>
        <v>0</v>
      </c>
      <c r="H70" s="70">
        <f>+'CUM TB ENTRY'!H72-'CUM TB ENTRY'!G72</f>
        <v>94</v>
      </c>
      <c r="I70" s="70">
        <f>+'CUM TB ENTRY'!I72-'CUM TB ENTRY'!H72</f>
        <v>0</v>
      </c>
      <c r="J70" s="71">
        <f>+'CUM TB ENTRY'!J72-'CUM TB ENTRY'!I72</f>
        <v>28</v>
      </c>
      <c r="K70" s="70">
        <f>+'CUM TB ENTRY'!K72-'CUM TB ENTRY'!J72</f>
        <v>0</v>
      </c>
      <c r="L70" s="75">
        <f>+'CUM TB ENTRY'!L72-'CUM TB ENTRY'!K72</f>
        <v>0</v>
      </c>
      <c r="M70" s="75"/>
      <c r="N70" s="64"/>
      <c r="O70" s="65"/>
      <c r="P70" s="72">
        <f>SUM(D70:O70)</f>
        <v>247</v>
      </c>
      <c r="Q70" s="72"/>
      <c r="R70" s="67">
        <v>600</v>
      </c>
      <c r="S70" s="52">
        <f t="shared" si="23"/>
        <v>0.41166666666666668</v>
      </c>
      <c r="T70" s="182" t="s">
        <v>141</v>
      </c>
      <c r="U70" s="195"/>
      <c r="V70" s="195"/>
      <c r="Z70" s="69"/>
      <c r="AA70" s="50"/>
    </row>
    <row r="71" spans="2:27" x14ac:dyDescent="0.3">
      <c r="B71" s="58">
        <v>4320</v>
      </c>
      <c r="C71" s="126" t="s">
        <v>52</v>
      </c>
      <c r="D71" s="70">
        <f>+'CUM TB ENTRY'!D73</f>
        <v>0</v>
      </c>
      <c r="E71" s="70">
        <f>+'CUM TB ENTRY'!E73-'CUM TB ENTRY'!D73</f>
        <v>0</v>
      </c>
      <c r="F71" s="70">
        <f>+'CUM TB ENTRY'!F73-'CUM TB ENTRY'!E73</f>
        <v>0</v>
      </c>
      <c r="G71" s="70">
        <f>+'CUM TB ENTRY'!G73-'CUM TB ENTRY'!F73</f>
        <v>0</v>
      </c>
      <c r="H71" s="70">
        <f>+'CUM TB ENTRY'!H73-'CUM TB ENTRY'!G73</f>
        <v>2701</v>
      </c>
      <c r="I71" s="70">
        <f>+'CUM TB ENTRY'!I73-'CUM TB ENTRY'!H73</f>
        <v>0</v>
      </c>
      <c r="J71" s="71">
        <f>+'CUM TB ENTRY'!J73-'CUM TB ENTRY'!I73</f>
        <v>0</v>
      </c>
      <c r="K71" s="70">
        <f>+'CUM TB ENTRY'!K73-'CUM TB ENTRY'!J73</f>
        <v>0</v>
      </c>
      <c r="L71" s="64">
        <f>+'CUM TB ENTRY'!L73-'CUM TB ENTRY'!K73</f>
        <v>0</v>
      </c>
      <c r="M71" s="64"/>
      <c r="N71" s="64"/>
      <c r="O71" s="65"/>
      <c r="P71" s="72">
        <f>SUM(D71:O71)</f>
        <v>2701</v>
      </c>
      <c r="Q71" s="72"/>
      <c r="R71" s="67">
        <v>2701</v>
      </c>
      <c r="S71" s="52">
        <f t="shared" si="23"/>
        <v>1</v>
      </c>
      <c r="T71" s="182" t="s">
        <v>131</v>
      </c>
      <c r="U71" s="195"/>
      <c r="V71" s="195"/>
      <c r="Z71" s="69">
        <v>2000</v>
      </c>
      <c r="AA71" s="50">
        <f>+P71/Z71</f>
        <v>1.3505</v>
      </c>
    </row>
    <row r="72" spans="2:27" x14ac:dyDescent="0.3">
      <c r="B72" s="109" t="s">
        <v>66</v>
      </c>
      <c r="C72" s="101" t="s">
        <v>42</v>
      </c>
      <c r="D72" s="102">
        <f t="shared" ref="D72:R72" si="24">SUM(D60:D71)</f>
        <v>0</v>
      </c>
      <c r="E72" s="102">
        <f t="shared" si="24"/>
        <v>1851.76</v>
      </c>
      <c r="F72" s="102">
        <f t="shared" ref="F72" si="25">SUM(F60:F71)</f>
        <v>5706.87</v>
      </c>
      <c r="G72" s="102">
        <f t="shared" ref="G72" si="26">SUM(G60:G71)</f>
        <v>610.19999999999982</v>
      </c>
      <c r="H72" s="102">
        <f t="shared" ref="H72" si="27">SUM(H60:H71)</f>
        <v>14291.880000000001</v>
      </c>
      <c r="I72" s="102">
        <f t="shared" ref="I72" si="28">SUM(I60:I71)</f>
        <v>963.86000000000149</v>
      </c>
      <c r="J72" s="102">
        <f t="shared" ref="J72" si="29">SUM(J60:J71)</f>
        <v>3131.2099999999991</v>
      </c>
      <c r="K72" s="102">
        <f t="shared" ref="K72" si="30">SUM(K60:K71)</f>
        <v>387.09000000000015</v>
      </c>
      <c r="L72" s="102">
        <f t="shared" ref="L72" si="31">SUM(L60:L71)</f>
        <v>2068.3900000000008</v>
      </c>
      <c r="M72" s="102"/>
      <c r="N72" s="102"/>
      <c r="O72" s="103"/>
      <c r="P72" s="99">
        <f t="shared" si="24"/>
        <v>20293.060000000001</v>
      </c>
      <c r="Q72" s="234">
        <f t="shared" si="24"/>
        <v>8718.2000000000007</v>
      </c>
      <c r="R72" s="99">
        <f t="shared" si="24"/>
        <v>36285</v>
      </c>
      <c r="S72" s="104">
        <f t="shared" si="23"/>
        <v>0.55926856827890314</v>
      </c>
      <c r="T72" s="186">
        <f t="shared" ref="T72" si="32">SUM(T60:T71)</f>
        <v>0</v>
      </c>
      <c r="U72" s="198"/>
      <c r="V72" s="198">
        <f t="shared" ref="V72" si="33">SUM(V60:V71)</f>
        <v>0</v>
      </c>
      <c r="Z72" s="99">
        <f>SUM(Z60:Z71)</f>
        <v>27735</v>
      </c>
      <c r="AA72" s="108">
        <f>+P72/Z72</f>
        <v>0.73167694249143689</v>
      </c>
    </row>
    <row r="73" spans="2:27" x14ac:dyDescent="0.3">
      <c r="B73" s="59"/>
      <c r="C73" s="44"/>
      <c r="D73" s="75"/>
      <c r="E73" s="64"/>
      <c r="F73" s="64"/>
      <c r="G73" s="64"/>
      <c r="H73" s="64"/>
      <c r="I73" s="64"/>
      <c r="J73" s="64"/>
      <c r="K73" s="64"/>
      <c r="L73" s="75"/>
      <c r="M73" s="75"/>
      <c r="N73" s="64"/>
      <c r="O73" s="65"/>
      <c r="P73" s="72"/>
      <c r="Q73" s="72"/>
      <c r="R73" s="67"/>
      <c r="S73" s="52"/>
      <c r="T73" s="182"/>
      <c r="U73" s="195"/>
      <c r="V73" s="195"/>
      <c r="Z73" s="69"/>
      <c r="AA73" s="48"/>
    </row>
    <row r="74" spans="2:27" x14ac:dyDescent="0.3">
      <c r="B74" s="61">
        <v>302</v>
      </c>
      <c r="C74" s="46" t="s">
        <v>53</v>
      </c>
      <c r="D74" s="75"/>
      <c r="E74" s="64"/>
      <c r="F74" s="64"/>
      <c r="G74" s="64"/>
      <c r="H74" s="64"/>
      <c r="I74" s="64"/>
      <c r="J74" s="64"/>
      <c r="K74" s="64"/>
      <c r="L74" s="75"/>
      <c r="M74" s="75"/>
      <c r="N74" s="64"/>
      <c r="O74" s="65"/>
      <c r="P74" s="72"/>
      <c r="Q74" s="72"/>
      <c r="R74" s="67"/>
      <c r="S74" s="52"/>
      <c r="T74" s="182"/>
      <c r="U74" s="195"/>
      <c r="V74" s="195"/>
      <c r="Z74" s="69"/>
      <c r="AA74" s="48"/>
    </row>
    <row r="75" spans="2:27" x14ac:dyDescent="0.3">
      <c r="B75" s="59">
        <v>4350</v>
      </c>
      <c r="C75" s="126" t="s">
        <v>53</v>
      </c>
      <c r="D75" s="70">
        <f>+'CUM TB ENTRY'!D78</f>
        <v>0</v>
      </c>
      <c r="E75" s="70">
        <f>+'CUM TB ENTRY'!E78-'CUM TB ENTRY'!D78</f>
        <v>0</v>
      </c>
      <c r="F75" s="70">
        <f>+'CUM TB ENTRY'!F78-'CUM TB ENTRY'!E78</f>
        <v>0</v>
      </c>
      <c r="G75" s="70">
        <f>+'CUM TB ENTRY'!G78-'CUM TB ENTRY'!F78</f>
        <v>0</v>
      </c>
      <c r="H75" s="70">
        <f>+'CUM TB ENTRY'!H78-'CUM TB ENTRY'!G78</f>
        <v>0</v>
      </c>
      <c r="I75" s="70">
        <f>+'CUM TB ENTRY'!I78-'CUM TB ENTRY'!H78</f>
        <v>0</v>
      </c>
      <c r="J75" s="70">
        <f>+'CUM TB ENTRY'!J78-'CUM TB ENTRY'!I78</f>
        <v>0</v>
      </c>
      <c r="K75" s="71">
        <f>+'CUM TB ENTRY'!K78-'CUM TB ENTRY'!J78</f>
        <v>0</v>
      </c>
      <c r="L75" s="70">
        <f>+'CUM TB ENTRY'!L78-'CUM TB ENTRY'!K78</f>
        <v>0</v>
      </c>
      <c r="M75" s="70"/>
      <c r="N75" s="64"/>
      <c r="O75" s="65"/>
      <c r="P75" s="72">
        <f t="shared" ref="P75:P80" si="34">SUM(D75:O75)</f>
        <v>0</v>
      </c>
      <c r="Q75" s="72"/>
      <c r="R75" s="67">
        <v>0</v>
      </c>
      <c r="S75" s="52"/>
      <c r="T75" s="207" t="s">
        <v>112</v>
      </c>
      <c r="U75" s="222"/>
      <c r="V75" s="181"/>
      <c r="Z75" s="69">
        <v>3000</v>
      </c>
      <c r="AA75" s="50">
        <f>+P75/Z75</f>
        <v>0</v>
      </c>
    </row>
    <row r="76" spans="2:27" x14ac:dyDescent="0.3">
      <c r="B76" s="58">
        <v>4351</v>
      </c>
      <c r="C76" s="126" t="s">
        <v>55</v>
      </c>
      <c r="D76" s="70">
        <f>+'CUM TB ENTRY'!D79</f>
        <v>0</v>
      </c>
      <c r="E76" s="70">
        <f>+'CUM TB ENTRY'!E79-'CUM TB ENTRY'!D79</f>
        <v>0</v>
      </c>
      <c r="F76" s="70">
        <f>+'CUM TB ENTRY'!F79-'CUM TB ENTRY'!E79</f>
        <v>0</v>
      </c>
      <c r="G76" s="70">
        <f>+'CUM TB ENTRY'!G79-'CUM TB ENTRY'!F79</f>
        <v>0</v>
      </c>
      <c r="H76" s="70">
        <f>+'CUM TB ENTRY'!H79-'CUM TB ENTRY'!G79</f>
        <v>0</v>
      </c>
      <c r="I76" s="70">
        <f>+'CUM TB ENTRY'!I79-'CUM TB ENTRY'!H79</f>
        <v>0</v>
      </c>
      <c r="J76" s="70">
        <f>+'CUM TB ENTRY'!J79-'CUM TB ENTRY'!I79</f>
        <v>0</v>
      </c>
      <c r="K76" s="71">
        <f>+'CUM TB ENTRY'!K79-'CUM TB ENTRY'!J79</f>
        <v>0</v>
      </c>
      <c r="L76" s="70">
        <f>+'CUM TB ENTRY'!L79-'CUM TB ENTRY'!K79</f>
        <v>0</v>
      </c>
      <c r="M76" s="70"/>
      <c r="N76" s="64"/>
      <c r="O76" s="65"/>
      <c r="P76" s="72">
        <f t="shared" si="34"/>
        <v>0</v>
      </c>
      <c r="Q76" s="72"/>
      <c r="R76" s="67">
        <v>0</v>
      </c>
      <c r="S76" s="52"/>
      <c r="T76" s="182"/>
      <c r="U76" s="195"/>
      <c r="V76" s="195"/>
      <c r="Z76" s="69"/>
      <c r="AA76" s="50"/>
    </row>
    <row r="77" spans="2:27" x14ac:dyDescent="0.3">
      <c r="B77" s="58">
        <v>4352</v>
      </c>
      <c r="C77" s="126" t="s">
        <v>56</v>
      </c>
      <c r="D77" s="70">
        <f>+'CUM TB ENTRY'!D80</f>
        <v>0</v>
      </c>
      <c r="E77" s="70">
        <f>+'CUM TB ENTRY'!E80-'CUM TB ENTRY'!D80</f>
        <v>0</v>
      </c>
      <c r="F77" s="70">
        <f>+'CUM TB ENTRY'!F80-'CUM TB ENTRY'!E80</f>
        <v>0</v>
      </c>
      <c r="G77" s="70">
        <f>+'CUM TB ENTRY'!G80-'CUM TB ENTRY'!F80</f>
        <v>0</v>
      </c>
      <c r="H77" s="70">
        <f>+'CUM TB ENTRY'!H80-'CUM TB ENTRY'!G80</f>
        <v>6</v>
      </c>
      <c r="I77" s="70">
        <f>+'CUM TB ENTRY'!I80-'CUM TB ENTRY'!H80</f>
        <v>0</v>
      </c>
      <c r="J77" s="70">
        <f>+'CUM TB ENTRY'!J80-'CUM TB ENTRY'!I80</f>
        <v>0</v>
      </c>
      <c r="K77" s="71">
        <f>+'CUM TB ENTRY'!K80-'CUM TB ENTRY'!J80</f>
        <v>0</v>
      </c>
      <c r="L77" s="70">
        <f>+'CUM TB ENTRY'!L80-'CUM TB ENTRY'!K80</f>
        <v>0</v>
      </c>
      <c r="M77" s="70"/>
      <c r="N77" s="64"/>
      <c r="O77" s="65"/>
      <c r="P77" s="72">
        <f t="shared" si="34"/>
        <v>6</v>
      </c>
      <c r="Q77" s="72"/>
      <c r="R77" s="67">
        <v>4000</v>
      </c>
      <c r="S77" s="52">
        <f t="shared" ref="S77:S78" si="35">+P77/R77</f>
        <v>1.5E-3</v>
      </c>
      <c r="T77" s="182" t="s">
        <v>132</v>
      </c>
      <c r="U77" s="195"/>
      <c r="V77" s="195"/>
      <c r="Z77" s="69"/>
      <c r="AA77" s="50"/>
    </row>
    <row r="78" spans="2:27" x14ac:dyDescent="0.3">
      <c r="B78" s="58">
        <v>4353</v>
      </c>
      <c r="C78" s="126" t="s">
        <v>57</v>
      </c>
      <c r="D78" s="70">
        <f>+'CUM TB ENTRY'!D81</f>
        <v>0</v>
      </c>
      <c r="E78" s="70">
        <f>+'CUM TB ENTRY'!E81-'CUM TB ENTRY'!D81</f>
        <v>0</v>
      </c>
      <c r="F78" s="70">
        <f>+'CUM TB ENTRY'!F81-'CUM TB ENTRY'!E81</f>
        <v>0</v>
      </c>
      <c r="G78" s="70">
        <f>+'CUM TB ENTRY'!G81-'CUM TB ENTRY'!F81</f>
        <v>0</v>
      </c>
      <c r="H78" s="70">
        <f>+'CUM TB ENTRY'!H81-'CUM TB ENTRY'!G81</f>
        <v>0</v>
      </c>
      <c r="I78" s="70">
        <f>+'CUM TB ENTRY'!I81-'CUM TB ENTRY'!H81</f>
        <v>0</v>
      </c>
      <c r="J78" s="70">
        <f>+'CUM TB ENTRY'!J81-'CUM TB ENTRY'!I81</f>
        <v>0</v>
      </c>
      <c r="K78" s="71">
        <f>+'CUM TB ENTRY'!K81-'CUM TB ENTRY'!J81</f>
        <v>0</v>
      </c>
      <c r="L78" s="70">
        <f>+'CUM TB ENTRY'!L81-'CUM TB ENTRY'!K81</f>
        <v>0</v>
      </c>
      <c r="M78" s="70"/>
      <c r="N78" s="64"/>
      <c r="O78" s="65"/>
      <c r="P78" s="72">
        <f t="shared" si="34"/>
        <v>0</v>
      </c>
      <c r="Q78" s="72"/>
      <c r="R78" s="67">
        <v>3500</v>
      </c>
      <c r="S78" s="52">
        <f t="shared" si="35"/>
        <v>0</v>
      </c>
      <c r="T78" s="182"/>
      <c r="U78" s="195"/>
      <c r="V78" s="195"/>
      <c r="Z78" s="69">
        <v>7775</v>
      </c>
      <c r="AA78" s="50">
        <f>+P78/Z78</f>
        <v>0</v>
      </c>
    </row>
    <row r="79" spans="2:27" x14ac:dyDescent="0.3">
      <c r="B79" s="58">
        <v>4354</v>
      </c>
      <c r="C79" s="126" t="s">
        <v>125</v>
      </c>
      <c r="D79" s="70">
        <f>+'CUM TB ENTRY'!D82</f>
        <v>0</v>
      </c>
      <c r="E79" s="70">
        <f>+'CUM TB ENTRY'!E82-'CUM TB ENTRY'!D82</f>
        <v>0</v>
      </c>
      <c r="F79" s="70">
        <f>+'CUM TB ENTRY'!F82-'CUM TB ENTRY'!E82</f>
        <v>0</v>
      </c>
      <c r="G79" s="70">
        <f>+'CUM TB ENTRY'!G82-'CUM TB ENTRY'!F82</f>
        <v>0</v>
      </c>
      <c r="H79" s="209">
        <f>+'CUM TB ENTRY'!H82-'CUM TB ENTRY'!G82</f>
        <v>0</v>
      </c>
      <c r="I79" s="70">
        <f>+'CUM TB ENTRY'!I82-'CUM TB ENTRY'!H82</f>
        <v>0</v>
      </c>
      <c r="J79" s="70">
        <f>+'CUM TB ENTRY'!J82-'CUM TB ENTRY'!I82</f>
        <v>0</v>
      </c>
      <c r="K79" s="71">
        <f>+'CUM TB ENTRY'!K82-'CUM TB ENTRY'!J82</f>
        <v>0</v>
      </c>
      <c r="L79" s="70">
        <f>+'CUM TB ENTRY'!L82-'CUM TB ENTRY'!K82</f>
        <v>0</v>
      </c>
      <c r="M79" s="70"/>
      <c r="N79" s="64"/>
      <c r="O79" s="65"/>
      <c r="P79" s="205">
        <f t="shared" si="34"/>
        <v>0</v>
      </c>
      <c r="Q79" s="205"/>
      <c r="R79" s="67"/>
      <c r="S79" s="52"/>
      <c r="T79" s="182"/>
      <c r="U79" s="195"/>
      <c r="V79" s="195"/>
      <c r="Z79" s="69"/>
      <c r="AA79" s="50"/>
    </row>
    <row r="80" spans="2:27" x14ac:dyDescent="0.3">
      <c r="B80" s="58">
        <v>4375</v>
      </c>
      <c r="C80" s="126" t="s">
        <v>58</v>
      </c>
      <c r="D80" s="70">
        <f>+'CUM TB ENTRY'!D83</f>
        <v>0</v>
      </c>
      <c r="E80" s="70">
        <f>+'CUM TB ENTRY'!E83-'CUM TB ENTRY'!D83</f>
        <v>0</v>
      </c>
      <c r="F80" s="70">
        <f>+'CUM TB ENTRY'!F83-'CUM TB ENTRY'!E83</f>
        <v>0</v>
      </c>
      <c r="G80" s="70">
        <f>+'CUM TB ENTRY'!G83-'CUM TB ENTRY'!F83</f>
        <v>0</v>
      </c>
      <c r="H80" s="70">
        <f>+'CUM TB ENTRY'!H83-'CUM TB ENTRY'!G83</f>
        <v>0</v>
      </c>
      <c r="I80" s="70">
        <f>+'CUM TB ENTRY'!I83-'CUM TB ENTRY'!H83</f>
        <v>0</v>
      </c>
      <c r="J80" s="224">
        <f>+'CUM TB ENTRY'!J83-'CUM TB ENTRY'!I83</f>
        <v>6</v>
      </c>
      <c r="K80" s="71">
        <f>+'CUM TB ENTRY'!K83-'CUM TB ENTRY'!J83</f>
        <v>0</v>
      </c>
      <c r="L80" s="70">
        <f>+'CUM TB ENTRY'!L83-'CUM TB ENTRY'!K83</f>
        <v>0</v>
      </c>
      <c r="M80" s="70"/>
      <c r="N80" s="64"/>
      <c r="O80" s="65"/>
      <c r="P80" s="238">
        <f t="shared" si="34"/>
        <v>6</v>
      </c>
      <c r="Q80" s="205"/>
      <c r="R80" s="67">
        <v>0</v>
      </c>
      <c r="S80" s="52"/>
      <c r="T80" s="182" t="s">
        <v>142</v>
      </c>
      <c r="U80" s="195"/>
      <c r="V80" s="195"/>
      <c r="Z80" s="69"/>
      <c r="AA80" s="50"/>
    </row>
    <row r="81" spans="2:27" ht="28.8" x14ac:dyDescent="0.3">
      <c r="B81" s="113" t="s">
        <v>66</v>
      </c>
      <c r="C81" s="133" t="s">
        <v>53</v>
      </c>
      <c r="D81" s="114">
        <f t="shared" ref="D81:R81" si="36">SUM(D75:D80)</f>
        <v>0</v>
      </c>
      <c r="E81" s="114">
        <f t="shared" si="36"/>
        <v>0</v>
      </c>
      <c r="F81" s="114">
        <f t="shared" ref="F81" si="37">SUM(F75:F80)</f>
        <v>0</v>
      </c>
      <c r="G81" s="114">
        <f t="shared" ref="G81" si="38">SUM(G75:G80)</f>
        <v>0</v>
      </c>
      <c r="H81" s="114">
        <f t="shared" ref="H81" si="39">SUM(H75:H80)</f>
        <v>6</v>
      </c>
      <c r="I81" s="114">
        <f t="shared" ref="I81" si="40">SUM(I75:I80)</f>
        <v>0</v>
      </c>
      <c r="J81" s="114">
        <f t="shared" ref="J81" si="41">SUM(J75:J80)</f>
        <v>6</v>
      </c>
      <c r="K81" s="114">
        <f t="shared" ref="K81" si="42">SUM(K75:K80)</f>
        <v>0</v>
      </c>
      <c r="L81" s="114">
        <f t="shared" ref="L81" si="43">SUM(L75:L80)</f>
        <v>0</v>
      </c>
      <c r="M81" s="114">
        <f t="shared" ref="M81" si="44">SUM(M75:M80)</f>
        <v>0</v>
      </c>
      <c r="N81" s="114">
        <f t="shared" ref="N81" si="45">SUM(N75:N80)</f>
        <v>0</v>
      </c>
      <c r="O81" s="115">
        <f t="shared" ref="O81" si="46">SUM(O75:O80)</f>
        <v>0</v>
      </c>
      <c r="P81" s="116">
        <f t="shared" si="36"/>
        <v>12</v>
      </c>
      <c r="Q81" s="236">
        <f t="shared" si="36"/>
        <v>0</v>
      </c>
      <c r="R81" s="116">
        <f t="shared" si="36"/>
        <v>7500</v>
      </c>
      <c r="S81" s="117">
        <f t="shared" ref="S81" si="47">+P81/R81</f>
        <v>1.6000000000000001E-3</v>
      </c>
      <c r="T81" s="191">
        <f>SUM(T76:T80)</f>
        <v>0</v>
      </c>
      <c r="U81" s="200"/>
      <c r="V81" s="200">
        <f>SUM(V76:V80)</f>
        <v>0</v>
      </c>
      <c r="Z81" s="110">
        <f>SUM(Z75:Z80)</f>
        <v>10775</v>
      </c>
      <c r="AA81" s="108">
        <f>+P81/Z81</f>
        <v>1.1136890951276102E-3</v>
      </c>
    </row>
    <row r="82" spans="2:27" x14ac:dyDescent="0.3">
      <c r="B82" s="59"/>
      <c r="C82" s="44"/>
      <c r="D82" s="75"/>
      <c r="E82" s="64"/>
      <c r="F82" s="64"/>
      <c r="G82" s="64"/>
      <c r="H82" s="64"/>
      <c r="I82" s="64"/>
      <c r="J82" s="64"/>
      <c r="K82" s="64"/>
      <c r="L82" s="75"/>
      <c r="M82" s="75"/>
      <c r="N82" s="64"/>
      <c r="O82" s="65"/>
      <c r="P82" s="72"/>
      <c r="Q82" s="72"/>
      <c r="R82" s="67"/>
      <c r="S82" s="52"/>
      <c r="T82" s="182"/>
      <c r="U82" s="195"/>
      <c r="V82" s="195"/>
      <c r="Z82" s="69"/>
      <c r="AA82" s="48"/>
    </row>
    <row r="83" spans="2:27" x14ac:dyDescent="0.3">
      <c r="B83" s="61">
        <v>805</v>
      </c>
      <c r="C83" s="46" t="s">
        <v>59</v>
      </c>
      <c r="D83" s="75"/>
      <c r="E83" s="64"/>
      <c r="F83" s="64"/>
      <c r="G83" s="64"/>
      <c r="H83" s="210"/>
      <c r="I83" s="64"/>
      <c r="J83" s="64"/>
      <c r="K83" s="64"/>
      <c r="L83" s="75"/>
      <c r="M83" s="75"/>
      <c r="N83" s="64"/>
      <c r="O83" s="65"/>
      <c r="P83" s="72"/>
      <c r="Q83" s="72"/>
      <c r="R83" s="67"/>
      <c r="S83" s="52"/>
      <c r="T83" s="182"/>
      <c r="U83" s="195"/>
      <c r="V83" s="195"/>
      <c r="Z83" s="69"/>
      <c r="AA83" s="48"/>
    </row>
    <row r="84" spans="2:27" x14ac:dyDescent="0.3">
      <c r="B84" s="58">
        <v>4800</v>
      </c>
      <c r="C84" s="44" t="s">
        <v>59</v>
      </c>
      <c r="D84" s="70">
        <f>+'CUM TB ENTRY'!D88</f>
        <v>0</v>
      </c>
      <c r="E84" s="64">
        <f>+'CUM TB ENTRY'!E88-'CUM TB ENTRY'!D88</f>
        <v>0</v>
      </c>
      <c r="F84" s="64">
        <f>+'CUM TB ENTRY'!F88-'CUM TB ENTRY'!E88</f>
        <v>0</v>
      </c>
      <c r="G84" s="64">
        <f>+'CUM TB ENTRY'!G88-'CUM TB ENTRY'!F88</f>
        <v>0</v>
      </c>
      <c r="H84" s="210">
        <f>+'CUM TB ENTRY'!H88-'CUM TB ENTRY'!G88</f>
        <v>0</v>
      </c>
      <c r="I84" s="64">
        <f>+'CUM TB ENTRY'!I88-'CUM TB ENTRY'!H88</f>
        <v>0</v>
      </c>
      <c r="J84" s="64">
        <f>+'CUM TB ENTRY'!J88-'CUM TB ENTRY'!I88</f>
        <v>0</v>
      </c>
      <c r="K84" s="64">
        <f>+'CUM TB ENTRY'!K88-'CUM TB ENTRY'!J88</f>
        <v>0</v>
      </c>
      <c r="L84" s="75">
        <f>+'CUM TB ENTRY'!L88-'CUM TB ENTRY'!K88</f>
        <v>0</v>
      </c>
      <c r="M84" s="75"/>
      <c r="N84" s="64"/>
      <c r="O84" s="204"/>
      <c r="P84" s="206">
        <f>SUM(D84:O84)</f>
        <v>0</v>
      </c>
      <c r="Q84" s="206"/>
      <c r="R84" s="67">
        <v>0</v>
      </c>
      <c r="S84" s="52"/>
      <c r="T84" s="187" t="s">
        <v>117</v>
      </c>
      <c r="U84" s="217"/>
      <c r="V84" s="195"/>
      <c r="Z84" s="69">
        <v>58500</v>
      </c>
      <c r="AA84" s="48">
        <f>+P84/Z84</f>
        <v>0</v>
      </c>
    </row>
    <row r="85" spans="2:27" x14ac:dyDescent="0.3">
      <c r="B85" s="58">
        <v>4802</v>
      </c>
      <c r="C85" s="44" t="s">
        <v>89</v>
      </c>
      <c r="D85" s="70">
        <f>+'CUM TB ENTRY'!D89</f>
        <v>0</v>
      </c>
      <c r="E85" s="64">
        <f>+'CUM TB ENTRY'!E89-'CUM TB ENTRY'!D89</f>
        <v>0</v>
      </c>
      <c r="F85" s="64">
        <f>+'CUM TB ENTRY'!F89-'CUM TB ENTRY'!E89</f>
        <v>0</v>
      </c>
      <c r="G85" s="64">
        <f>+'CUM TB ENTRY'!G89-'CUM TB ENTRY'!F89</f>
        <v>0</v>
      </c>
      <c r="H85" s="64">
        <f>+'CUM TB ENTRY'!H89-'CUM TB ENTRY'!G89</f>
        <v>0</v>
      </c>
      <c r="I85" s="64">
        <f>+'CUM TB ENTRY'!I89-'CUM TB ENTRY'!H89</f>
        <v>0</v>
      </c>
      <c r="J85" s="64">
        <f>+'CUM TB ENTRY'!J89-'CUM TB ENTRY'!I89</f>
        <v>0</v>
      </c>
      <c r="K85" s="64">
        <f>+'CUM TB ENTRY'!K89-'CUM TB ENTRY'!J89</f>
        <v>0</v>
      </c>
      <c r="L85" s="75">
        <f>+'CUM TB ENTRY'!L89-'CUM TB ENTRY'!K89</f>
        <v>0</v>
      </c>
      <c r="M85" s="75"/>
      <c r="N85" s="64"/>
      <c r="O85" s="65"/>
      <c r="P85" s="72">
        <f>SUM(D85:O85)</f>
        <v>0</v>
      </c>
      <c r="Q85" s="72"/>
      <c r="R85" s="67">
        <v>0</v>
      </c>
      <c r="S85" s="52"/>
      <c r="T85" s="182"/>
      <c r="U85" s="195"/>
      <c r="V85" s="195"/>
      <c r="Z85" s="69"/>
      <c r="AA85" s="48"/>
    </row>
    <row r="86" spans="2:27" x14ac:dyDescent="0.3">
      <c r="B86" s="58">
        <v>4803</v>
      </c>
      <c r="C86" s="44" t="s">
        <v>85</v>
      </c>
      <c r="D86" s="70">
        <f>+'CUM TB ENTRY'!D90</f>
        <v>0</v>
      </c>
      <c r="E86" s="64">
        <f>+'CUM TB ENTRY'!E90-'CUM TB ENTRY'!D90</f>
        <v>0</v>
      </c>
      <c r="F86" s="64">
        <f>+'CUM TB ENTRY'!F90-'CUM TB ENTRY'!E90</f>
        <v>0</v>
      </c>
      <c r="G86" s="64">
        <f>+'CUM TB ENTRY'!G90-'CUM TB ENTRY'!F90</f>
        <v>0</v>
      </c>
      <c r="H86" s="64">
        <f>+'CUM TB ENTRY'!H90-'CUM TB ENTRY'!G90</f>
        <v>0</v>
      </c>
      <c r="I86" s="64">
        <f>+'CUM TB ENTRY'!I90-'CUM TB ENTRY'!H90</f>
        <v>0</v>
      </c>
      <c r="J86" s="64">
        <f>+'CUM TB ENTRY'!J90-'CUM TB ENTRY'!I90</f>
        <v>0</v>
      </c>
      <c r="K86" s="64">
        <f>+'CUM TB ENTRY'!K90-'CUM TB ENTRY'!J90</f>
        <v>0</v>
      </c>
      <c r="L86" s="75">
        <f>+'CUM TB ENTRY'!L90-'CUM TB ENTRY'!K90</f>
        <v>0</v>
      </c>
      <c r="M86" s="75"/>
      <c r="N86" s="64"/>
      <c r="O86" s="65"/>
      <c r="P86" s="72">
        <f>SUM(D86:O86)</f>
        <v>0</v>
      </c>
      <c r="Q86" s="72"/>
      <c r="R86" s="67">
        <v>0</v>
      </c>
      <c r="S86" s="52"/>
      <c r="T86" s="185"/>
      <c r="U86" s="196"/>
      <c r="V86" s="195" t="s">
        <v>100</v>
      </c>
      <c r="Z86" s="69"/>
      <c r="AA86" s="48"/>
    </row>
    <row r="87" spans="2:27" x14ac:dyDescent="0.3">
      <c r="B87" s="58">
        <v>4806</v>
      </c>
      <c r="C87" s="44" t="s">
        <v>91</v>
      </c>
      <c r="D87" s="70">
        <f>+'CUM TB ENTRY'!D91</f>
        <v>0</v>
      </c>
      <c r="E87" s="64">
        <f>+'CUM TB ENTRY'!E91-'CUM TB ENTRY'!D91</f>
        <v>0</v>
      </c>
      <c r="F87" s="64">
        <f>+'CUM TB ENTRY'!F91-'CUM TB ENTRY'!E91</f>
        <v>0</v>
      </c>
      <c r="G87" s="64">
        <f>+'CUM TB ENTRY'!G91-'CUM TB ENTRY'!F91</f>
        <v>0</v>
      </c>
      <c r="H87" s="64">
        <f>+'CUM TB ENTRY'!H91-'CUM TB ENTRY'!G91</f>
        <v>0</v>
      </c>
      <c r="I87" s="64">
        <f>+'CUM TB ENTRY'!I91-'CUM TB ENTRY'!H91</f>
        <v>0</v>
      </c>
      <c r="J87" s="64">
        <f>+'CUM TB ENTRY'!J91-'CUM TB ENTRY'!I91</f>
        <v>0</v>
      </c>
      <c r="K87" s="64">
        <f>+'CUM TB ENTRY'!K91-'CUM TB ENTRY'!J91</f>
        <v>0</v>
      </c>
      <c r="L87" s="75">
        <f>+'CUM TB ENTRY'!L91-'CUM TB ENTRY'!K91</f>
        <v>0</v>
      </c>
      <c r="M87" s="75"/>
      <c r="N87" s="64"/>
      <c r="O87" s="65"/>
      <c r="P87" s="72">
        <f>SUM(D87:O87)</f>
        <v>0</v>
      </c>
      <c r="Q87" s="72"/>
      <c r="R87" s="67"/>
      <c r="S87" s="52"/>
      <c r="T87" s="182"/>
      <c r="U87" s="195"/>
      <c r="V87" s="195"/>
      <c r="Z87" s="69"/>
      <c r="AA87" s="48"/>
    </row>
    <row r="88" spans="2:27" x14ac:dyDescent="0.3">
      <c r="B88" s="109" t="s">
        <v>66</v>
      </c>
      <c r="C88" s="101" t="s">
        <v>59</v>
      </c>
      <c r="D88" s="102">
        <f t="shared" ref="D88:E88" si="48">SUM(D84:D87)</f>
        <v>0</v>
      </c>
      <c r="E88" s="102">
        <f t="shared" si="48"/>
        <v>0</v>
      </c>
      <c r="F88" s="102">
        <f t="shared" ref="F88" si="49">SUM(F84:F87)</f>
        <v>0</v>
      </c>
      <c r="G88" s="102">
        <f t="shared" ref="G88" si="50">SUM(G84:G87)</f>
        <v>0</v>
      </c>
      <c r="H88" s="102">
        <f t="shared" ref="H88" si="51">SUM(H84:H87)</f>
        <v>0</v>
      </c>
      <c r="I88" s="102">
        <f t="shared" ref="I88" si="52">SUM(I84:I87)</f>
        <v>0</v>
      </c>
      <c r="J88" s="102">
        <f t="shared" ref="J88" si="53">SUM(J84:J87)</f>
        <v>0</v>
      </c>
      <c r="K88" s="102">
        <f t="shared" ref="K88" si="54">SUM(K84:K87)</f>
        <v>0</v>
      </c>
      <c r="L88" s="102">
        <f t="shared" ref="L88" si="55">SUM(L84:L87)</f>
        <v>0</v>
      </c>
      <c r="M88" s="102"/>
      <c r="N88" s="102"/>
      <c r="O88" s="103"/>
      <c r="P88" s="99">
        <f t="shared" ref="P88:Q88" si="56">SUM(P82:P87)</f>
        <v>0</v>
      </c>
      <c r="Q88" s="99">
        <f t="shared" si="56"/>
        <v>0</v>
      </c>
      <c r="R88" s="99">
        <f t="shared" ref="R88" si="57">SUM(R84:R84)</f>
        <v>0</v>
      </c>
      <c r="S88" s="104"/>
      <c r="T88" s="186">
        <f t="shared" ref="T88" si="58">SUM(T84:T84)</f>
        <v>0</v>
      </c>
      <c r="U88" s="198"/>
      <c r="V88" s="198">
        <f t="shared" ref="V88" si="59">SUM(V84:V84)</f>
        <v>0</v>
      </c>
      <c r="Z88" s="99">
        <f>SUM(Z84:Z84)</f>
        <v>58500</v>
      </c>
      <c r="AA88" s="111">
        <f>+P88/Z88</f>
        <v>0</v>
      </c>
    </row>
    <row r="89" spans="2:27" x14ac:dyDescent="0.3">
      <c r="B89" s="59"/>
      <c r="C89" s="47"/>
      <c r="D89" s="78"/>
      <c r="E89" s="79"/>
      <c r="F89" s="79"/>
      <c r="G89" s="79"/>
      <c r="H89" s="79"/>
      <c r="I89" s="64"/>
      <c r="J89" s="64"/>
      <c r="K89" s="64"/>
      <c r="L89" s="64"/>
      <c r="M89" s="64"/>
      <c r="N89" s="64"/>
      <c r="O89" s="65"/>
      <c r="P89" s="72"/>
      <c r="Q89" s="72"/>
      <c r="R89" s="77"/>
      <c r="S89" s="52"/>
      <c r="T89" s="182"/>
      <c r="U89" s="195"/>
      <c r="V89" s="195"/>
      <c r="Z89" s="69"/>
      <c r="AA89" s="48"/>
    </row>
    <row r="90" spans="2:27" x14ac:dyDescent="0.3">
      <c r="B90" s="59"/>
      <c r="C90" s="112" t="s">
        <v>71</v>
      </c>
      <c r="D90" s="64"/>
      <c r="E90" s="64"/>
      <c r="F90" s="64"/>
      <c r="G90" s="64"/>
      <c r="H90" s="64"/>
      <c r="I90" s="64"/>
      <c r="J90" s="64"/>
      <c r="K90" s="64"/>
      <c r="L90" s="64"/>
      <c r="M90" s="64"/>
      <c r="N90" s="64"/>
      <c r="O90" s="65"/>
      <c r="P90" s="74"/>
      <c r="Q90" s="74"/>
      <c r="R90" s="77"/>
      <c r="S90" s="52"/>
      <c r="T90" s="182"/>
      <c r="U90" s="195"/>
      <c r="V90" s="195"/>
      <c r="Z90" s="69"/>
      <c r="AA90" s="48"/>
    </row>
    <row r="91" spans="2:27" ht="13.95" customHeight="1" x14ac:dyDescent="0.3">
      <c r="B91" s="59"/>
      <c r="C91" s="45" t="s">
        <v>14</v>
      </c>
      <c r="D91" s="64">
        <f t="shared" ref="D91:R91" si="60">+D21</f>
        <v>1850.6200000000001</v>
      </c>
      <c r="E91" s="64">
        <f t="shared" si="60"/>
        <v>190752.13</v>
      </c>
      <c r="F91" s="64">
        <f t="shared" ref="F91" si="61">+F21</f>
        <v>848.56999999999994</v>
      </c>
      <c r="G91" s="64">
        <f t="shared" ref="G91" si="62">+G21</f>
        <v>8.91</v>
      </c>
      <c r="H91" s="64">
        <f t="shared" ref="H91" si="63">+H21</f>
        <v>4454.29</v>
      </c>
      <c r="I91" s="64">
        <f t="shared" ref="I91" si="64">+I21</f>
        <v>77141.36</v>
      </c>
      <c r="J91" s="64">
        <f t="shared" ref="J91" si="65">+J21</f>
        <v>42795.729999999981</v>
      </c>
      <c r="K91" s="64">
        <f t="shared" ref="K91" si="66">+K21</f>
        <v>350.88000000000011</v>
      </c>
      <c r="L91" s="64">
        <f t="shared" ref="L91" si="67">+L21</f>
        <v>2636.39</v>
      </c>
      <c r="M91" s="64">
        <f t="shared" ref="M91" si="68">+M21</f>
        <v>0</v>
      </c>
      <c r="N91" s="64">
        <f t="shared" ref="N91" si="69">+N21</f>
        <v>0</v>
      </c>
      <c r="O91" s="65">
        <f t="shared" ref="O91" si="70">+O21</f>
        <v>0</v>
      </c>
      <c r="P91" s="66">
        <f t="shared" si="60"/>
        <v>320838.88</v>
      </c>
      <c r="Q91" s="66"/>
      <c r="R91" s="77">
        <f t="shared" si="60"/>
        <v>224048</v>
      </c>
      <c r="S91" s="52">
        <f t="shared" ref="S91:S92" si="71">+P91/R91</f>
        <v>1.4320095693779904</v>
      </c>
      <c r="T91" s="182"/>
      <c r="U91" s="195"/>
      <c r="V91" s="195">
        <f>+V21</f>
        <v>0</v>
      </c>
      <c r="Z91" s="69">
        <f>+Z21</f>
        <v>149610</v>
      </c>
      <c r="AA91" s="48"/>
    </row>
    <row r="92" spans="2:27" x14ac:dyDescent="0.3">
      <c r="B92" s="59"/>
      <c r="C92" s="45" t="s">
        <v>73</v>
      </c>
      <c r="D92" s="64">
        <f t="shared" ref="D92:R92" si="72">+D48+D57+D72+D81+D88</f>
        <v>6346.77</v>
      </c>
      <c r="E92" s="64">
        <f t="shared" ref="E92" si="73">+E48+E57+E72+E81+E88</f>
        <v>14549.65</v>
      </c>
      <c r="F92" s="64">
        <f t="shared" ref="F92" si="74">+F48+F57+F72+F81+F88</f>
        <v>11494.41</v>
      </c>
      <c r="G92" s="64">
        <f t="shared" ref="G92" si="75">+G48+G57+G72+G81+G88</f>
        <v>6012.0599999999995</v>
      </c>
      <c r="H92" s="64">
        <f t="shared" ref="H92" si="76">+H48+H57+H72+H81+H88</f>
        <v>25325.72</v>
      </c>
      <c r="I92" s="64">
        <f t="shared" ref="I92" si="77">+I48+I57+I72+I81+I88</f>
        <v>6247.1400000000031</v>
      </c>
      <c r="J92" s="64">
        <f t="shared" ref="J92" si="78">+J48+J57+J72+J81+J88</f>
        <v>12432.61</v>
      </c>
      <c r="K92" s="64">
        <f t="shared" ref="K92" si="79">+K48+K57+K72+K81+K88</f>
        <v>7381.7299999999959</v>
      </c>
      <c r="L92" s="64">
        <f t="shared" ref="L92" si="80">+L48+L57+L72+L81+L88</f>
        <v>10748.050000000001</v>
      </c>
      <c r="M92" s="64">
        <f t="shared" ref="M92" si="81">+M48+M57+M72+M81+M88</f>
        <v>0</v>
      </c>
      <c r="N92" s="64">
        <f t="shared" ref="N92" si="82">+N48+N57+N72+N81+N88</f>
        <v>0</v>
      </c>
      <c r="O92" s="65">
        <f t="shared" ref="O92" si="83">+O48+O57+O72+O81+O88</f>
        <v>0</v>
      </c>
      <c r="P92" s="66">
        <f t="shared" si="72"/>
        <v>88574.769999999975</v>
      </c>
      <c r="Q92" s="237">
        <f>Q48+Q57+Q72</f>
        <v>11963.37</v>
      </c>
      <c r="R92" s="77">
        <f t="shared" si="72"/>
        <v>241978</v>
      </c>
      <c r="S92" s="52">
        <f t="shared" si="71"/>
        <v>0.36604472307399838</v>
      </c>
      <c r="T92" s="182"/>
      <c r="U92" s="195"/>
      <c r="V92" s="195">
        <f>+V48+V57+V72+V81+V88</f>
        <v>0</v>
      </c>
      <c r="Z92" s="69">
        <f>+Z48+Z57+Z72+Z81+Z88</f>
        <v>154435</v>
      </c>
      <c r="AA92" s="48"/>
    </row>
    <row r="93" spans="2:27" ht="43.2" x14ac:dyDescent="0.3">
      <c r="B93" s="113"/>
      <c r="C93" s="132" t="s">
        <v>82</v>
      </c>
      <c r="D93" s="114">
        <f>+D91-D92</f>
        <v>-4496.1500000000005</v>
      </c>
      <c r="E93" s="114">
        <f>+E91-E92</f>
        <v>176202.48</v>
      </c>
      <c r="F93" s="114">
        <f t="shared" ref="F93" si="84">+F91-F92</f>
        <v>-10645.84</v>
      </c>
      <c r="G93" s="114">
        <f t="shared" ref="G93" si="85">+G91-G92</f>
        <v>-6003.15</v>
      </c>
      <c r="H93" s="114">
        <f t="shared" ref="H93" si="86">+H91-H92</f>
        <v>-20871.43</v>
      </c>
      <c r="I93" s="114">
        <f t="shared" ref="I93" si="87">+I91-I92</f>
        <v>70894.22</v>
      </c>
      <c r="J93" s="114">
        <f t="shared" ref="J93" si="88">+J91-J92</f>
        <v>30363.119999999981</v>
      </c>
      <c r="K93" s="114">
        <f t="shared" ref="K93" si="89">+K91-K92</f>
        <v>-7030.8499999999958</v>
      </c>
      <c r="L93" s="114">
        <f t="shared" ref="L93" si="90">+L91-L92</f>
        <v>-8111.6600000000017</v>
      </c>
      <c r="M93" s="114">
        <f t="shared" ref="M93" si="91">+M91-M92</f>
        <v>0</v>
      </c>
      <c r="N93" s="114">
        <f t="shared" ref="N93" si="92">+N91-N92</f>
        <v>0</v>
      </c>
      <c r="O93" s="115">
        <f t="shared" ref="O93" si="93">+O91-O92</f>
        <v>0</v>
      </c>
      <c r="P93" s="116">
        <f>+P91-(P92+Q92)</f>
        <v>220300.74000000005</v>
      </c>
      <c r="Q93" s="116"/>
      <c r="R93" s="116">
        <f t="shared" ref="R93" si="94">+R91-R92</f>
        <v>-17930</v>
      </c>
      <c r="S93" s="117"/>
      <c r="T93" s="192" t="s">
        <v>119</v>
      </c>
      <c r="U93" s="201"/>
      <c r="V93" s="201"/>
      <c r="Z93" s="116" t="e">
        <f>+Z91+#REF!-Z92</f>
        <v>#REF!</v>
      </c>
      <c r="AA93" s="117"/>
    </row>
    <row r="94" spans="2:27" x14ac:dyDescent="0.3">
      <c r="B94" s="62"/>
      <c r="D94" s="22"/>
      <c r="E94" s="22"/>
      <c r="F94" s="22"/>
      <c r="G94" s="22"/>
      <c r="H94" s="22"/>
      <c r="I94" s="22"/>
      <c r="J94" s="22"/>
      <c r="K94" s="22"/>
      <c r="L94" s="22"/>
      <c r="M94" s="22"/>
      <c r="N94" s="22"/>
      <c r="O94" s="22"/>
      <c r="P94" s="22"/>
      <c r="Q94" s="22"/>
      <c r="R94" s="23"/>
      <c r="S94" s="39"/>
    </row>
    <row r="95" spans="2:27" x14ac:dyDescent="0.3">
      <c r="M95" s="118"/>
      <c r="N95" s="119"/>
      <c r="O95" s="120" t="s">
        <v>83</v>
      </c>
      <c r="P95" s="121">
        <f>+'CUM TB ENTRY'!L101</f>
        <v>220301</v>
      </c>
      <c r="Q95" s="231"/>
      <c r="R95" s="24"/>
      <c r="S95" s="40"/>
    </row>
    <row r="96" spans="2:27" x14ac:dyDescent="0.3">
      <c r="M96" s="122"/>
      <c r="N96" s="123"/>
      <c r="O96" s="124" t="s">
        <v>76</v>
      </c>
      <c r="P96" s="125">
        <f>+P93-P95</f>
        <v>-0.25999999995110556</v>
      </c>
      <c r="Q96" s="231"/>
      <c r="R96" s="24"/>
      <c r="S96" s="40"/>
    </row>
    <row r="97" spans="2:22" x14ac:dyDescent="0.3">
      <c r="D97" s="25"/>
      <c r="E97" s="25"/>
      <c r="F97" s="25"/>
      <c r="G97" s="25"/>
      <c r="H97" s="25"/>
      <c r="I97" s="25"/>
      <c r="J97" s="25"/>
      <c r="K97" s="25"/>
      <c r="L97" s="25"/>
      <c r="M97" s="25"/>
      <c r="N97" s="25"/>
      <c r="O97" s="25"/>
      <c r="P97" s="25"/>
      <c r="Q97" s="25"/>
      <c r="R97" s="25"/>
      <c r="S97" s="41"/>
    </row>
    <row r="98" spans="2:22" x14ac:dyDescent="0.3">
      <c r="D98" s="25"/>
      <c r="E98" s="25"/>
      <c r="F98" s="25"/>
      <c r="G98" s="25"/>
      <c r="H98" s="25"/>
      <c r="I98" s="25"/>
      <c r="J98" s="25"/>
      <c r="K98" s="25"/>
      <c r="L98" s="25"/>
      <c r="M98" s="25"/>
      <c r="N98" s="25"/>
      <c r="O98" s="25"/>
      <c r="P98" s="25"/>
      <c r="Q98" s="25"/>
      <c r="R98" s="25"/>
      <c r="S98" s="41"/>
    </row>
    <row r="99" spans="2:22" ht="18" customHeight="1" x14ac:dyDescent="0.35">
      <c r="B99" s="81" t="s">
        <v>96</v>
      </c>
      <c r="C99" s="82"/>
      <c r="D99" s="83"/>
      <c r="E99" s="83"/>
      <c r="F99" s="84"/>
      <c r="G99" s="83" t="s">
        <v>106</v>
      </c>
      <c r="H99" s="85"/>
      <c r="I99" s="85"/>
      <c r="J99" s="84"/>
      <c r="K99" s="84"/>
      <c r="L99" s="84"/>
      <c r="M99" s="87"/>
      <c r="N99" s="84"/>
      <c r="O99" s="84"/>
      <c r="P99" s="84"/>
      <c r="Q99" s="84"/>
      <c r="R99" s="84"/>
      <c r="S99" s="84"/>
      <c r="T99" s="86"/>
      <c r="U99" s="86"/>
      <c r="V99" s="86"/>
    </row>
    <row r="100" spans="2:22" ht="18" customHeight="1" x14ac:dyDescent="0.3">
      <c r="B100" s="155"/>
      <c r="C100" s="145"/>
      <c r="D100" s="146"/>
      <c r="E100" s="141"/>
      <c r="F100" s="146"/>
      <c r="G100" s="145"/>
      <c r="H100" s="147"/>
      <c r="I100" s="146"/>
      <c r="J100" s="146"/>
      <c r="K100" s="146"/>
      <c r="L100" s="146"/>
      <c r="M100" s="144"/>
      <c r="N100" s="146"/>
      <c r="O100" s="146"/>
      <c r="P100" s="146"/>
      <c r="Q100" s="146"/>
      <c r="R100" s="146"/>
      <c r="S100" s="146"/>
      <c r="T100" s="160"/>
      <c r="U100" s="160"/>
      <c r="V100" s="160"/>
    </row>
    <row r="101" spans="2:22" ht="40.799999999999997" customHeight="1" x14ac:dyDescent="0.3">
      <c r="B101" s="156"/>
      <c r="C101" s="148"/>
      <c r="D101" s="149"/>
      <c r="E101" s="228" t="s">
        <v>158</v>
      </c>
      <c r="F101" s="149"/>
      <c r="G101" s="150"/>
      <c r="H101" s="227" t="s">
        <v>157</v>
      </c>
      <c r="I101" s="149"/>
      <c r="J101" s="229" t="s">
        <v>147</v>
      </c>
      <c r="K101" s="227" t="s">
        <v>146</v>
      </c>
      <c r="L101" s="149"/>
      <c r="M101" s="151" t="s">
        <v>97</v>
      </c>
      <c r="N101" s="152"/>
      <c r="O101" s="152"/>
      <c r="P101" s="152"/>
      <c r="Q101" s="152"/>
      <c r="R101" s="152"/>
      <c r="S101" s="152"/>
      <c r="T101" s="161"/>
      <c r="U101" s="161"/>
      <c r="V101" s="161"/>
    </row>
    <row r="102" spans="2:22" ht="13.95" customHeight="1" x14ac:dyDescent="0.3">
      <c r="B102" s="157"/>
      <c r="D102" s="25"/>
      <c r="E102" s="25"/>
      <c r="F102" s="25"/>
      <c r="G102" s="25"/>
      <c r="H102" s="25"/>
      <c r="I102" s="25"/>
      <c r="J102" s="25"/>
      <c r="K102" s="25"/>
      <c r="L102" s="25"/>
      <c r="M102" s="143"/>
      <c r="N102" s="25"/>
      <c r="O102" s="25"/>
      <c r="P102" s="25"/>
      <c r="Q102" s="25"/>
      <c r="R102" s="25"/>
      <c r="S102" s="25"/>
      <c r="T102" s="162"/>
      <c r="U102" s="162"/>
      <c r="V102" s="162"/>
    </row>
    <row r="103" spans="2:22" ht="13.95" customHeight="1" x14ac:dyDescent="0.3">
      <c r="B103" s="158"/>
      <c r="C103" s="13" t="str">
        <f>+C21</f>
        <v>Income</v>
      </c>
      <c r="D103" s="25"/>
      <c r="E103" s="25">
        <f>+K103-H103</f>
        <v>164771.11000000002</v>
      </c>
      <c r="F103" s="25"/>
      <c r="G103" s="25"/>
      <c r="H103" s="176">
        <f>+P12</f>
        <v>156067.76999999999</v>
      </c>
      <c r="I103" s="25"/>
      <c r="J103" s="25"/>
      <c r="K103" s="25">
        <f>+P21</f>
        <v>320838.88</v>
      </c>
      <c r="L103" s="25"/>
      <c r="M103" s="177" t="s">
        <v>108</v>
      </c>
      <c r="N103" s="25"/>
      <c r="O103" s="25"/>
      <c r="P103" s="25"/>
      <c r="Q103" s="25"/>
      <c r="R103" s="25"/>
      <c r="S103" s="25"/>
      <c r="T103" s="162"/>
      <c r="U103" s="162"/>
      <c r="V103" s="162"/>
    </row>
    <row r="104" spans="2:22" ht="13.95" customHeight="1" x14ac:dyDescent="0.3">
      <c r="B104" s="158"/>
      <c r="C104" s="13"/>
      <c r="D104" s="25"/>
      <c r="E104" s="25"/>
      <c r="F104" s="25"/>
      <c r="G104" s="25"/>
      <c r="H104" s="25"/>
      <c r="I104" s="25"/>
      <c r="J104" s="25"/>
      <c r="K104" s="25"/>
      <c r="L104" s="25"/>
      <c r="M104" s="143"/>
      <c r="N104" s="25"/>
      <c r="O104" s="25"/>
      <c r="P104" s="25"/>
      <c r="Q104" s="25"/>
      <c r="R104" s="25"/>
      <c r="S104" s="25"/>
      <c r="T104" s="162"/>
      <c r="U104" s="162"/>
      <c r="V104" s="162"/>
    </row>
    <row r="105" spans="2:22" ht="13.95" customHeight="1" x14ac:dyDescent="0.3">
      <c r="B105" s="158"/>
      <c r="C105" s="13" t="str">
        <f>+C48</f>
        <v>Administration</v>
      </c>
      <c r="D105" s="25"/>
      <c r="E105" s="25">
        <f>+K105-J105-H105</f>
        <v>62386.539999999979</v>
      </c>
      <c r="F105" s="25"/>
      <c r="G105" s="25"/>
      <c r="H105" s="178">
        <f>+P45+P46</f>
        <v>5250</v>
      </c>
      <c r="I105" s="25"/>
      <c r="J105" s="230">
        <f>Q48</f>
        <v>245.17</v>
      </c>
      <c r="K105" s="25">
        <f>+P48+Q48</f>
        <v>67881.709999999977</v>
      </c>
      <c r="L105" s="25"/>
      <c r="M105" s="179" t="s">
        <v>107</v>
      </c>
      <c r="N105" s="25"/>
      <c r="O105" s="25"/>
      <c r="P105" s="25"/>
      <c r="Q105" s="25"/>
      <c r="R105" s="25"/>
      <c r="S105" s="25"/>
      <c r="T105" s="162"/>
      <c r="U105" s="162"/>
      <c r="V105" s="162"/>
    </row>
    <row r="106" spans="2:22" ht="13.95" customHeight="1" x14ac:dyDescent="0.3">
      <c r="B106" s="158"/>
      <c r="C106" s="13"/>
      <c r="D106" s="25"/>
      <c r="E106" s="25"/>
      <c r="F106" s="25"/>
      <c r="G106" s="25"/>
      <c r="H106" s="25"/>
      <c r="I106" s="25"/>
      <c r="J106" s="25"/>
      <c r="K106" s="25"/>
      <c r="L106" s="25"/>
      <c r="M106" s="143"/>
      <c r="N106" s="25"/>
      <c r="O106" s="25"/>
      <c r="P106" s="25"/>
      <c r="Q106" s="25"/>
      <c r="R106" s="25"/>
      <c r="S106" s="25"/>
      <c r="T106" s="162"/>
      <c r="U106" s="162"/>
      <c r="V106" s="162"/>
    </row>
    <row r="107" spans="2:22" ht="13.95" customHeight="1" x14ac:dyDescent="0.3">
      <c r="B107" s="158"/>
      <c r="C107" s="13" t="str">
        <f>+C57</f>
        <v>Communications</v>
      </c>
      <c r="D107" s="25"/>
      <c r="E107" s="25">
        <f>+K107-J107</f>
        <v>633.17000000000007</v>
      </c>
      <c r="F107" s="25"/>
      <c r="G107" s="25"/>
      <c r="H107" s="25"/>
      <c r="I107" s="25"/>
      <c r="J107" s="230">
        <f>Q57</f>
        <v>3000</v>
      </c>
      <c r="K107" s="25">
        <f>+P57+Q57</f>
        <v>3633.17</v>
      </c>
      <c r="L107" s="25"/>
      <c r="M107" s="143"/>
      <c r="N107" s="25"/>
      <c r="O107" s="25"/>
      <c r="P107" s="25"/>
      <c r="Q107" s="25"/>
      <c r="R107" s="25"/>
      <c r="S107" s="25"/>
      <c r="T107" s="162"/>
      <c r="U107" s="162"/>
      <c r="V107" s="162"/>
    </row>
    <row r="108" spans="2:22" ht="13.95" customHeight="1" x14ac:dyDescent="0.3">
      <c r="B108" s="158"/>
      <c r="C108" s="13"/>
      <c r="D108" s="25"/>
      <c r="E108" s="25"/>
      <c r="F108" s="25"/>
      <c r="G108" s="25"/>
      <c r="H108" s="25"/>
      <c r="I108" s="25"/>
      <c r="J108" s="25"/>
      <c r="K108" s="25"/>
      <c r="L108" s="25"/>
      <c r="M108" s="143"/>
      <c r="N108" s="25"/>
      <c r="O108" s="25"/>
      <c r="P108" s="25"/>
      <c r="Q108" s="25"/>
      <c r="R108" s="25"/>
      <c r="S108" s="25"/>
      <c r="T108" s="162"/>
      <c r="U108" s="162"/>
      <c r="V108" s="162"/>
    </row>
    <row r="109" spans="2:22" ht="13.95" customHeight="1" x14ac:dyDescent="0.3">
      <c r="B109" s="158"/>
      <c r="C109" s="13" t="str">
        <f>+C72</f>
        <v>Fairground and Cemetery</v>
      </c>
      <c r="D109" s="25"/>
      <c r="E109" s="25">
        <f>+K109-J109</f>
        <v>20293.060000000001</v>
      </c>
      <c r="F109" s="25"/>
      <c r="G109" s="25"/>
      <c r="H109" s="25"/>
      <c r="I109" s="25"/>
      <c r="J109" s="230">
        <f>Q72</f>
        <v>8718.2000000000007</v>
      </c>
      <c r="K109" s="25">
        <f>+P72+Q72</f>
        <v>29011.260000000002</v>
      </c>
      <c r="L109" s="25"/>
      <c r="M109" s="143"/>
      <c r="N109" s="25"/>
      <c r="O109" s="25"/>
      <c r="P109" s="25"/>
      <c r="Q109" s="25"/>
      <c r="R109" s="25"/>
      <c r="S109" s="25"/>
      <c r="T109" s="162"/>
      <c r="U109" s="162"/>
      <c r="V109" s="162"/>
    </row>
    <row r="110" spans="2:22" ht="13.95" customHeight="1" x14ac:dyDescent="0.3">
      <c r="B110" s="158"/>
      <c r="C110" s="13"/>
      <c r="D110" s="25"/>
      <c r="E110" s="25"/>
      <c r="F110" s="25"/>
      <c r="G110" s="25"/>
      <c r="H110" s="25"/>
      <c r="I110" s="25"/>
      <c r="J110" s="25"/>
      <c r="K110" s="25"/>
      <c r="L110" s="25"/>
      <c r="M110" s="143"/>
      <c r="N110" s="25"/>
      <c r="O110" s="25"/>
      <c r="P110" s="25"/>
      <c r="Q110" s="25"/>
      <c r="R110" s="25"/>
      <c r="S110" s="25"/>
      <c r="T110" s="162"/>
      <c r="U110" s="162"/>
      <c r="V110" s="162"/>
    </row>
    <row r="111" spans="2:22" ht="13.95" customHeight="1" x14ac:dyDescent="0.3">
      <c r="B111" s="158"/>
      <c r="C111" s="13" t="str">
        <f>+C81</f>
        <v>Roads, Footpaths and Commons</v>
      </c>
      <c r="D111" s="25"/>
      <c r="E111" s="25">
        <f>+K111-H111</f>
        <v>12</v>
      </c>
      <c r="F111" s="25"/>
      <c r="G111" s="25"/>
      <c r="H111" s="25"/>
      <c r="I111" s="25"/>
      <c r="J111" s="25"/>
      <c r="K111" s="25">
        <f>+P81+Q81</f>
        <v>12</v>
      </c>
      <c r="L111" s="25"/>
      <c r="M111" s="143"/>
      <c r="N111" s="25"/>
      <c r="O111" s="25"/>
      <c r="P111" s="25"/>
      <c r="Q111" s="25"/>
      <c r="R111" s="25"/>
      <c r="S111" s="25"/>
      <c r="T111" s="162"/>
      <c r="U111" s="162"/>
      <c r="V111" s="162"/>
    </row>
    <row r="112" spans="2:22" ht="13.95" customHeight="1" x14ac:dyDescent="0.3">
      <c r="B112" s="158"/>
      <c r="C112" s="13"/>
      <c r="D112" s="25"/>
      <c r="E112" s="25"/>
      <c r="F112" s="25"/>
      <c r="G112" s="25"/>
      <c r="H112" s="25"/>
      <c r="I112" s="25"/>
      <c r="J112" s="25"/>
      <c r="K112" s="25"/>
      <c r="L112" s="25"/>
      <c r="M112" s="143"/>
      <c r="N112" s="25"/>
      <c r="O112" s="25"/>
      <c r="P112" s="25"/>
      <c r="Q112" s="25"/>
      <c r="R112" s="25"/>
      <c r="S112" s="25"/>
      <c r="T112" s="162"/>
      <c r="U112" s="162"/>
      <c r="V112" s="162"/>
    </row>
    <row r="113" spans="2:22" ht="13.95" customHeight="1" x14ac:dyDescent="0.3">
      <c r="B113" s="158"/>
      <c r="C113" s="13" t="str">
        <f>+C88</f>
        <v>Community Projects</v>
      </c>
      <c r="D113" s="25"/>
      <c r="E113" s="25">
        <f t="shared" ref="E113" si="95">+K113-H113</f>
        <v>0</v>
      </c>
      <c r="F113" s="25"/>
      <c r="G113" s="25"/>
      <c r="H113" s="25"/>
      <c r="I113" s="25"/>
      <c r="J113" s="25"/>
      <c r="K113" s="25">
        <f>+P88+Q88</f>
        <v>0</v>
      </c>
      <c r="L113" s="25"/>
      <c r="M113" s="143"/>
      <c r="N113" s="25"/>
      <c r="O113" s="25"/>
      <c r="P113" s="25"/>
      <c r="Q113" s="25"/>
      <c r="R113" s="25"/>
      <c r="S113" s="25"/>
      <c r="T113" s="162"/>
      <c r="U113" s="162"/>
      <c r="V113" s="162"/>
    </row>
    <row r="114" spans="2:22" ht="13.95" customHeight="1" x14ac:dyDescent="0.3">
      <c r="B114" s="158"/>
      <c r="C114" s="13"/>
      <c r="D114" s="25"/>
      <c r="E114" s="25"/>
      <c r="F114" s="25"/>
      <c r="G114" s="25"/>
      <c r="H114" s="25"/>
      <c r="I114" s="25"/>
      <c r="J114" s="25"/>
      <c r="K114" s="25"/>
      <c r="L114" s="25"/>
      <c r="M114" s="143"/>
      <c r="N114" s="25"/>
      <c r="O114" s="25"/>
      <c r="P114" s="25"/>
      <c r="Q114" s="25"/>
      <c r="R114" s="25"/>
      <c r="S114" s="25"/>
      <c r="T114" s="162"/>
      <c r="U114" s="162"/>
      <c r="V114" s="162"/>
    </row>
    <row r="115" spans="2:22" ht="13.95" customHeight="1" x14ac:dyDescent="0.3">
      <c r="B115" s="164"/>
      <c r="C115" s="165" t="s">
        <v>71</v>
      </c>
      <c r="D115" s="166"/>
      <c r="E115" s="166"/>
      <c r="F115" s="171" t="s">
        <v>159</v>
      </c>
      <c r="G115" s="166"/>
      <c r="H115" s="166"/>
      <c r="I115" s="171" t="s">
        <v>160</v>
      </c>
      <c r="J115" s="166"/>
      <c r="K115" s="166"/>
      <c r="L115" s="166"/>
      <c r="M115" s="167"/>
      <c r="N115" s="166"/>
      <c r="O115" s="166"/>
      <c r="P115" s="166"/>
      <c r="Q115" s="166"/>
      <c r="R115" s="166"/>
      <c r="S115" s="166"/>
      <c r="T115" s="168"/>
      <c r="U115" s="168"/>
      <c r="V115" s="168"/>
    </row>
    <row r="116" spans="2:22" ht="13.95" customHeight="1" x14ac:dyDescent="0.3">
      <c r="B116" s="59"/>
      <c r="C116" s="112"/>
      <c r="D116" s="170"/>
      <c r="E116" s="170"/>
      <c r="F116" s="172" t="s">
        <v>98</v>
      </c>
      <c r="G116" s="170"/>
      <c r="H116" s="170"/>
      <c r="I116" s="172" t="s">
        <v>98</v>
      </c>
      <c r="J116" s="170"/>
      <c r="K116" s="170"/>
      <c r="L116" s="170"/>
      <c r="M116" s="143"/>
      <c r="N116" s="170"/>
      <c r="O116" s="170"/>
      <c r="P116" s="170"/>
      <c r="Q116" s="170"/>
      <c r="R116" s="170"/>
      <c r="S116" s="170"/>
      <c r="T116" s="162"/>
      <c r="U116" s="162"/>
      <c r="V116" s="162"/>
    </row>
    <row r="117" spans="2:22" ht="13.95" customHeight="1" x14ac:dyDescent="0.3">
      <c r="B117" s="59"/>
      <c r="C117" s="112"/>
      <c r="D117" s="170"/>
      <c r="E117" s="170"/>
      <c r="F117" s="172" t="s">
        <v>12</v>
      </c>
      <c r="G117" s="170"/>
      <c r="H117" s="170"/>
      <c r="I117" s="172" t="s">
        <v>12</v>
      </c>
      <c r="J117" s="170"/>
      <c r="K117" s="170"/>
      <c r="L117" s="170"/>
      <c r="M117" s="143"/>
      <c r="N117" s="170"/>
      <c r="O117" s="170"/>
      <c r="P117" s="170"/>
      <c r="Q117" s="170"/>
      <c r="R117" s="170"/>
      <c r="S117" s="170"/>
      <c r="T117" s="162"/>
      <c r="U117" s="162"/>
      <c r="V117" s="162"/>
    </row>
    <row r="118" spans="2:22" ht="15.6" customHeight="1" x14ac:dyDescent="0.3">
      <c r="B118" s="59"/>
      <c r="C118" s="45" t="s">
        <v>14</v>
      </c>
      <c r="D118" s="25"/>
      <c r="E118" s="25">
        <f>+E103</f>
        <v>164771.11000000002</v>
      </c>
      <c r="F118" s="41">
        <f>E103/(R21-R12)</f>
        <v>0.91100200145962806</v>
      </c>
      <c r="G118" s="169"/>
      <c r="H118" s="25">
        <f>+H103</f>
        <v>156067.76999999999</v>
      </c>
      <c r="I118" s="208">
        <f>H118/R12</f>
        <v>3.6143531727651688</v>
      </c>
      <c r="J118" s="25"/>
      <c r="K118" s="25">
        <f>K103</f>
        <v>320838.88</v>
      </c>
      <c r="L118" s="25"/>
      <c r="M118" s="143"/>
      <c r="N118" s="25"/>
      <c r="O118" s="25"/>
      <c r="P118" s="180"/>
      <c r="Q118" s="180"/>
      <c r="R118" s="25"/>
      <c r="S118" s="25"/>
      <c r="T118" s="162"/>
      <c r="U118" s="162"/>
      <c r="V118" s="162"/>
    </row>
    <row r="119" spans="2:22" ht="13.95" customHeight="1" x14ac:dyDescent="0.3">
      <c r="B119" s="159"/>
      <c r="C119" s="45" t="s">
        <v>73</v>
      </c>
      <c r="D119" s="25"/>
      <c r="E119" s="25">
        <f>+E105+E107+E109+E111+E113</f>
        <v>83324.769999999975</v>
      </c>
      <c r="F119" s="41">
        <f>E119/(R92-(R45+R46))</f>
        <v>0.42541288010292633</v>
      </c>
      <c r="G119" s="25"/>
      <c r="H119" s="25">
        <f>+H105+H107+H109+H111+H113</f>
        <v>5250</v>
      </c>
      <c r="I119" s="208">
        <f>H119/(R45+R46)</f>
        <v>0.11385816525699415</v>
      </c>
      <c r="J119" s="25"/>
      <c r="K119" s="25">
        <f>K105+K107+K109+K111</f>
        <v>100538.13999999998</v>
      </c>
      <c r="L119" s="25"/>
      <c r="M119" s="143"/>
      <c r="N119" s="25"/>
      <c r="O119" s="25"/>
      <c r="P119" s="25"/>
      <c r="Q119" s="25"/>
      <c r="R119" s="25"/>
      <c r="S119" s="25"/>
      <c r="T119" s="162"/>
      <c r="U119" s="162"/>
      <c r="V119" s="162"/>
    </row>
    <row r="120" spans="2:22" ht="18" customHeight="1" x14ac:dyDescent="0.3">
      <c r="B120" s="113"/>
      <c r="C120" s="132" t="s">
        <v>82</v>
      </c>
      <c r="D120" s="153"/>
      <c r="E120" s="153">
        <f>+E118-E119</f>
        <v>81446.34000000004</v>
      </c>
      <c r="F120" s="153"/>
      <c r="G120" s="153"/>
      <c r="H120" s="153">
        <f>+H118-H119</f>
        <v>150817.76999999999</v>
      </c>
      <c r="I120" s="153"/>
      <c r="J120" s="153"/>
      <c r="K120" s="153">
        <f>+P93</f>
        <v>220300.74000000005</v>
      </c>
      <c r="L120" s="153"/>
      <c r="M120" s="154"/>
      <c r="N120" s="153"/>
      <c r="O120" s="153"/>
      <c r="P120" s="153"/>
      <c r="Q120" s="153"/>
      <c r="R120" s="153"/>
      <c r="S120" s="153"/>
      <c r="T120" s="163"/>
      <c r="U120" s="163"/>
      <c r="V120" s="163"/>
    </row>
    <row r="121" spans="2:22" ht="18" customHeight="1" x14ac:dyDescent="0.3">
      <c r="D121" s="25"/>
      <c r="E121" s="25"/>
      <c r="F121" s="25"/>
      <c r="G121" s="25"/>
      <c r="H121" s="25"/>
      <c r="I121" s="25"/>
      <c r="J121" s="25"/>
      <c r="K121" s="25"/>
      <c r="L121" s="25"/>
      <c r="M121" s="25"/>
      <c r="N121" s="25"/>
      <c r="O121" s="25"/>
      <c r="P121" s="25"/>
      <c r="Q121" s="25"/>
      <c r="R121" s="25"/>
      <c r="S121" s="41"/>
    </row>
    <row r="122" spans="2:22" ht="18" customHeight="1" x14ac:dyDescent="0.3">
      <c r="J122" s="20" t="s">
        <v>76</v>
      </c>
      <c r="K122" s="142">
        <f>+K103-K105-K107-K109-K111-K113-K120</f>
        <v>0</v>
      </c>
    </row>
    <row r="123" spans="2:22" x14ac:dyDescent="0.3">
      <c r="J123" s="20" t="s">
        <v>76</v>
      </c>
      <c r="K123" s="142">
        <f>+K120-P95</f>
        <v>-0.25999999995110556</v>
      </c>
    </row>
  </sheetData>
  <mergeCells count="1">
    <mergeCell ref="Q2:Q4"/>
  </mergeCells>
  <phoneticPr fontId="6" type="noConversion"/>
  <pageMargins left="0.75000000000000011" right="0.75000000000000011" top="1" bottom="1" header="0.5" footer="0.5"/>
  <pageSetup paperSize="9" scale="45" fitToHeight="2" orientation="landscape" r:id="rId1"/>
  <extLst>
    <ext xmlns:mx="http://schemas.microsoft.com/office/mac/excel/2008/main" uri="{64002731-A6B0-56B0-2670-7721B7C09600}">
      <mx:PLV Mode="0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B2:DB124"/>
  <sheetViews>
    <sheetView topLeftCell="A79" workbookViewId="0">
      <selection activeCell="L102" sqref="L102"/>
    </sheetView>
  </sheetViews>
  <sheetFormatPr defaultColWidth="8.77734375" defaultRowHeight="14.4" x14ac:dyDescent="0.3"/>
  <cols>
    <col min="1" max="1" width="5.44140625" customWidth="1"/>
    <col min="2" max="2" width="6.77734375" customWidth="1"/>
    <col min="3" max="3" width="27.77734375" customWidth="1"/>
    <col min="4" max="4" width="10.33203125" style="4" customWidth="1"/>
    <col min="5" max="5" width="10.6640625" style="4" customWidth="1"/>
    <col min="6" max="6" width="10.77734375" style="4" customWidth="1"/>
    <col min="7" max="7" width="10.33203125" style="4" customWidth="1"/>
    <col min="8" max="8" width="11.77734375" style="4" customWidth="1"/>
    <col min="9" max="9" width="12.44140625" style="4" customWidth="1"/>
    <col min="10" max="10" width="10.88671875" style="4" customWidth="1"/>
    <col min="11" max="12" width="10.77734375" style="4" customWidth="1"/>
    <col min="13" max="13" width="10.88671875" style="4" customWidth="1"/>
    <col min="14" max="14" width="10" style="4" customWidth="1"/>
    <col min="15" max="15" width="11.44140625" style="4" customWidth="1"/>
  </cols>
  <sheetData>
    <row r="2" spans="2:106" x14ac:dyDescent="0.3">
      <c r="B2" s="17" t="s">
        <v>70</v>
      </c>
      <c r="C2" s="17"/>
      <c r="D2" s="18" t="s">
        <v>114</v>
      </c>
      <c r="E2" s="16"/>
      <c r="F2" s="15"/>
      <c r="G2" s="16"/>
      <c r="H2" s="16"/>
      <c r="I2" s="16"/>
      <c r="J2" s="15"/>
      <c r="K2" s="15"/>
      <c r="L2" s="15"/>
      <c r="M2" s="15"/>
      <c r="N2" s="15"/>
      <c r="O2" s="15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</row>
    <row r="3" spans="2:106" x14ac:dyDescent="0.3">
      <c r="B3" s="14"/>
      <c r="C3" s="14"/>
      <c r="D3" s="19" t="s">
        <v>79</v>
      </c>
      <c r="E3" s="16"/>
      <c r="F3" s="15"/>
      <c r="G3" s="16"/>
      <c r="H3" s="16"/>
      <c r="I3" s="16"/>
      <c r="J3" s="15"/>
      <c r="K3" s="15"/>
      <c r="L3" s="15"/>
      <c r="M3" s="15"/>
      <c r="N3" s="15"/>
      <c r="O3" s="15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</row>
    <row r="4" spans="2:106" x14ac:dyDescent="0.3">
      <c r="B4" s="14"/>
      <c r="C4" s="14"/>
      <c r="D4" s="16" t="s">
        <v>0</v>
      </c>
      <c r="E4" s="16" t="s">
        <v>1</v>
      </c>
      <c r="F4" s="16" t="s">
        <v>2</v>
      </c>
      <c r="G4" s="16" t="s">
        <v>3</v>
      </c>
      <c r="H4" s="16" t="s">
        <v>4</v>
      </c>
      <c r="I4" s="16" t="s">
        <v>5</v>
      </c>
      <c r="J4" s="16" t="s">
        <v>6</v>
      </c>
      <c r="K4" s="16" t="s">
        <v>7</v>
      </c>
      <c r="L4" s="16" t="s">
        <v>8</v>
      </c>
      <c r="M4" s="16" t="s">
        <v>9</v>
      </c>
      <c r="N4" s="16" t="s">
        <v>10</v>
      </c>
      <c r="O4" s="16" t="s">
        <v>11</v>
      </c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  <c r="CQ4" s="7"/>
      <c r="CR4" s="7"/>
      <c r="CS4" s="7"/>
      <c r="CT4" s="7"/>
      <c r="CU4" s="7"/>
      <c r="CV4" s="7"/>
      <c r="CW4" s="7"/>
      <c r="CX4" s="7"/>
      <c r="CY4" s="7"/>
      <c r="CZ4" s="7"/>
      <c r="DA4" s="7"/>
      <c r="DB4" s="7"/>
    </row>
    <row r="5" spans="2:106" x14ac:dyDescent="0.3">
      <c r="B5" s="8">
        <v>100</v>
      </c>
      <c r="C5" s="8" t="s">
        <v>14</v>
      </c>
      <c r="D5" s="21"/>
      <c r="F5" s="5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</row>
    <row r="6" spans="2:106" s="8" customFormat="1" x14ac:dyDescent="0.3">
      <c r="B6" s="9">
        <v>1010</v>
      </c>
      <c r="C6" s="10" t="s">
        <v>63</v>
      </c>
      <c r="D6" s="26">
        <v>0</v>
      </c>
      <c r="E6" s="26">
        <v>0</v>
      </c>
      <c r="F6" s="26">
        <v>0</v>
      </c>
      <c r="G6" s="26">
        <v>0</v>
      </c>
      <c r="H6" s="26">
        <v>4</v>
      </c>
      <c r="I6" s="26">
        <v>4.1900000000000004</v>
      </c>
      <c r="J6" s="26">
        <v>4.1900000000000004</v>
      </c>
      <c r="K6" s="26">
        <v>4.1900000000000004</v>
      </c>
      <c r="L6" s="26">
        <v>228.19</v>
      </c>
      <c r="M6" s="26">
        <v>0</v>
      </c>
      <c r="N6" s="26">
        <v>0</v>
      </c>
      <c r="O6" s="26">
        <v>0</v>
      </c>
    </row>
    <row r="7" spans="2:106" s="8" customFormat="1" x14ac:dyDescent="0.3">
      <c r="B7" s="9">
        <v>1015</v>
      </c>
      <c r="C7" s="10" t="s">
        <v>104</v>
      </c>
      <c r="D7" s="26">
        <v>0</v>
      </c>
      <c r="E7" s="26">
        <v>0</v>
      </c>
      <c r="F7" s="26">
        <v>0</v>
      </c>
      <c r="G7" s="26">
        <v>0</v>
      </c>
      <c r="H7" s="26">
        <v>0</v>
      </c>
      <c r="I7" s="26">
        <v>0</v>
      </c>
      <c r="J7" s="26">
        <v>0</v>
      </c>
      <c r="K7" s="26">
        <v>0</v>
      </c>
      <c r="L7" s="26">
        <v>0</v>
      </c>
      <c r="M7" s="26">
        <v>0</v>
      </c>
      <c r="N7" s="26">
        <v>0</v>
      </c>
      <c r="O7" s="26">
        <v>0</v>
      </c>
    </row>
    <row r="8" spans="2:106" x14ac:dyDescent="0.3">
      <c r="B8" s="1">
        <v>1020</v>
      </c>
      <c r="C8" s="1" t="s">
        <v>13</v>
      </c>
      <c r="D8" s="26">
        <v>0</v>
      </c>
      <c r="E8" s="26">
        <v>0</v>
      </c>
      <c r="F8" s="26">
        <v>0</v>
      </c>
      <c r="G8" s="26">
        <v>0</v>
      </c>
      <c r="H8" s="26">
        <v>0</v>
      </c>
      <c r="I8" s="26">
        <v>0</v>
      </c>
      <c r="J8" s="26">
        <v>0</v>
      </c>
      <c r="K8" s="26">
        <v>0</v>
      </c>
      <c r="L8" s="26">
        <v>0</v>
      </c>
      <c r="M8" s="26">
        <v>0</v>
      </c>
      <c r="N8" s="26">
        <v>0</v>
      </c>
      <c r="O8" s="26">
        <v>0</v>
      </c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7"/>
      <c r="CH8" s="7"/>
      <c r="CI8" s="7"/>
      <c r="CJ8" s="7"/>
      <c r="CK8" s="7"/>
      <c r="CL8" s="7"/>
      <c r="CM8" s="7"/>
      <c r="CN8" s="7"/>
      <c r="CO8" s="7"/>
      <c r="CP8" s="7"/>
      <c r="CQ8" s="7"/>
      <c r="CR8" s="7"/>
      <c r="CS8" s="7"/>
      <c r="CT8" s="7"/>
      <c r="CU8" s="7"/>
      <c r="CV8" s="7"/>
      <c r="CW8" s="7"/>
      <c r="CX8" s="7"/>
      <c r="CY8" s="7"/>
      <c r="CZ8" s="7"/>
      <c r="DA8" s="7"/>
      <c r="DB8" s="7"/>
    </row>
    <row r="9" spans="2:106" x14ac:dyDescent="0.3">
      <c r="B9" s="1">
        <v>1076</v>
      </c>
      <c r="C9" s="1" t="s">
        <v>15</v>
      </c>
      <c r="D9" s="26">
        <v>0</v>
      </c>
      <c r="E9" s="26">
        <v>74702.5</v>
      </c>
      <c r="F9" s="26">
        <v>74702.5</v>
      </c>
      <c r="G9" s="26">
        <v>74702.5</v>
      </c>
      <c r="H9" s="26">
        <v>74702.5</v>
      </c>
      <c r="I9" s="26">
        <v>149405</v>
      </c>
      <c r="J9" s="26">
        <v>149405</v>
      </c>
      <c r="K9" s="26">
        <v>149405</v>
      </c>
      <c r="L9" s="26">
        <v>149405</v>
      </c>
      <c r="M9" s="26">
        <v>0</v>
      </c>
      <c r="N9" s="26">
        <v>0</v>
      </c>
      <c r="O9" s="26">
        <v>0</v>
      </c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  <c r="CC9" s="7"/>
      <c r="CD9" s="7"/>
      <c r="CE9" s="7"/>
      <c r="CF9" s="7"/>
      <c r="CG9" s="7"/>
      <c r="CH9" s="7"/>
      <c r="CI9" s="7"/>
      <c r="CJ9" s="7"/>
      <c r="CK9" s="7"/>
      <c r="CL9" s="7"/>
      <c r="CM9" s="7"/>
      <c r="CN9" s="7"/>
      <c r="CO9" s="7"/>
      <c r="CP9" s="7"/>
      <c r="CQ9" s="7"/>
      <c r="CR9" s="7"/>
      <c r="CS9" s="7"/>
      <c r="CT9" s="7"/>
      <c r="CU9" s="7"/>
      <c r="CV9" s="7"/>
      <c r="CW9" s="7"/>
      <c r="CX9" s="7"/>
      <c r="CY9" s="7"/>
      <c r="CZ9" s="7"/>
      <c r="DA9" s="7"/>
      <c r="DB9" s="7"/>
    </row>
    <row r="10" spans="2:106" x14ac:dyDescent="0.3">
      <c r="B10" s="1">
        <v>1090</v>
      </c>
      <c r="C10" s="1" t="s">
        <v>16</v>
      </c>
      <c r="D10" s="26">
        <v>11.99</v>
      </c>
      <c r="E10" s="26">
        <v>20.190000000000001</v>
      </c>
      <c r="F10" s="26">
        <v>26.76</v>
      </c>
      <c r="G10" s="26">
        <v>34.67</v>
      </c>
      <c r="H10" s="26">
        <v>40.71</v>
      </c>
      <c r="I10" s="26">
        <v>46.98</v>
      </c>
      <c r="J10" s="26">
        <v>52.57</v>
      </c>
      <c r="K10" s="26">
        <v>59.08</v>
      </c>
      <c r="L10" s="26">
        <v>69.849999999999994</v>
      </c>
      <c r="M10" s="26">
        <v>0</v>
      </c>
      <c r="N10" s="26">
        <v>0</v>
      </c>
      <c r="O10" s="26">
        <v>0</v>
      </c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  <c r="BV10" s="7"/>
      <c r="BW10" s="7"/>
      <c r="BX10" s="7"/>
      <c r="BY10" s="7"/>
      <c r="BZ10" s="7"/>
      <c r="CA10" s="7"/>
      <c r="CB10" s="7"/>
      <c r="CC10" s="7"/>
      <c r="CD10" s="7"/>
      <c r="CE10" s="7"/>
      <c r="CF10" s="7"/>
      <c r="CG10" s="7"/>
      <c r="CH10" s="7"/>
      <c r="CI10" s="7"/>
      <c r="CJ10" s="7"/>
      <c r="CK10" s="7"/>
      <c r="CL10" s="7"/>
      <c r="CM10" s="7"/>
      <c r="CN10" s="7"/>
      <c r="CO10" s="7"/>
      <c r="CP10" s="7"/>
      <c r="CQ10" s="7"/>
      <c r="CR10" s="7"/>
      <c r="CS10" s="7"/>
      <c r="CT10" s="7"/>
      <c r="CU10" s="7"/>
      <c r="CV10" s="7"/>
      <c r="CW10" s="7"/>
      <c r="CX10" s="7"/>
      <c r="CY10" s="7"/>
      <c r="CZ10" s="7"/>
      <c r="DA10" s="7"/>
      <c r="DB10" s="7"/>
    </row>
    <row r="11" spans="2:106" x14ac:dyDescent="0.3">
      <c r="B11" s="1">
        <v>1100</v>
      </c>
      <c r="C11" s="1" t="s">
        <v>86</v>
      </c>
      <c r="D11" s="26">
        <v>0</v>
      </c>
      <c r="E11" s="26">
        <v>0</v>
      </c>
      <c r="F11" s="26">
        <v>0</v>
      </c>
      <c r="G11" s="26">
        <v>0</v>
      </c>
      <c r="H11" s="26">
        <v>3418</v>
      </c>
      <c r="I11" s="26">
        <v>3418</v>
      </c>
      <c r="J11" s="26">
        <v>3418</v>
      </c>
      <c r="K11" s="26">
        <v>3418</v>
      </c>
      <c r="L11" s="26">
        <v>3418</v>
      </c>
      <c r="M11" s="26">
        <v>0</v>
      </c>
      <c r="N11" s="26">
        <v>0</v>
      </c>
      <c r="O11" s="26">
        <v>0</v>
      </c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  <c r="BV11" s="7"/>
      <c r="BW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  <c r="CS11" s="7"/>
      <c r="CT11" s="7"/>
      <c r="CU11" s="7"/>
      <c r="CV11" s="7"/>
      <c r="CW11" s="7"/>
      <c r="CX11" s="7"/>
      <c r="CY11" s="7"/>
      <c r="CZ11" s="7"/>
      <c r="DA11" s="7"/>
      <c r="DB11" s="7"/>
    </row>
    <row r="12" spans="2:106" x14ac:dyDescent="0.3">
      <c r="B12" s="1">
        <v>1106</v>
      </c>
      <c r="C12" s="1" t="s">
        <v>60</v>
      </c>
      <c r="D12" s="26">
        <v>0</v>
      </c>
      <c r="E12" s="26">
        <v>115441.63</v>
      </c>
      <c r="F12" s="26">
        <v>115441.63</v>
      </c>
      <c r="G12" s="26">
        <v>115441.63</v>
      </c>
      <c r="H12" s="26">
        <v>115441.63</v>
      </c>
      <c r="I12" s="26">
        <v>115441.63</v>
      </c>
      <c r="J12" s="26">
        <v>156067.76999999999</v>
      </c>
      <c r="K12" s="26">
        <v>156067.76999999999</v>
      </c>
      <c r="L12" s="26">
        <v>156067.76999999999</v>
      </c>
      <c r="M12" s="26">
        <v>0</v>
      </c>
      <c r="N12" s="26">
        <v>0</v>
      </c>
      <c r="O12" s="26">
        <v>0</v>
      </c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  <c r="BV12" s="7"/>
      <c r="BW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  <c r="CS12" s="7"/>
      <c r="CT12" s="7"/>
      <c r="CU12" s="7"/>
      <c r="CV12" s="7"/>
      <c r="CW12" s="7"/>
      <c r="CX12" s="7"/>
      <c r="CY12" s="7"/>
      <c r="CZ12" s="7"/>
      <c r="DA12" s="7"/>
      <c r="DB12" s="7"/>
    </row>
    <row r="13" spans="2:106" x14ac:dyDescent="0.3">
      <c r="B13" s="1">
        <v>1200</v>
      </c>
      <c r="C13" s="1" t="s">
        <v>17</v>
      </c>
      <c r="D13" s="26">
        <v>0</v>
      </c>
      <c r="E13" s="26">
        <v>0</v>
      </c>
      <c r="F13" s="26">
        <v>0</v>
      </c>
      <c r="G13" s="26">
        <v>0</v>
      </c>
      <c r="H13" s="26">
        <v>0</v>
      </c>
      <c r="I13" s="26">
        <v>1486</v>
      </c>
      <c r="J13" s="26">
        <v>3650</v>
      </c>
      <c r="K13" s="26">
        <v>3650</v>
      </c>
      <c r="L13" s="26">
        <v>5814</v>
      </c>
      <c r="M13" s="26">
        <v>0</v>
      </c>
      <c r="N13" s="26">
        <v>0</v>
      </c>
      <c r="O13" s="26">
        <v>0</v>
      </c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  <c r="BV13" s="7"/>
      <c r="BW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  <c r="CS13" s="7"/>
      <c r="CT13" s="7"/>
      <c r="CU13" s="7"/>
      <c r="CV13" s="7"/>
      <c r="CW13" s="7"/>
      <c r="CX13" s="7"/>
      <c r="CY13" s="7"/>
      <c r="CZ13" s="7"/>
      <c r="DA13" s="7"/>
      <c r="DB13" s="7"/>
    </row>
    <row r="14" spans="2:106" x14ac:dyDescent="0.3">
      <c r="B14" s="1">
        <v>1201</v>
      </c>
      <c r="C14" s="1" t="s">
        <v>18</v>
      </c>
      <c r="D14" s="26">
        <v>0</v>
      </c>
      <c r="E14" s="26">
        <v>0</v>
      </c>
      <c r="F14" s="26">
        <v>0</v>
      </c>
      <c r="G14" s="26">
        <v>0</v>
      </c>
      <c r="H14" s="26">
        <v>0</v>
      </c>
      <c r="I14" s="26">
        <v>562</v>
      </c>
      <c r="J14" s="26">
        <v>562</v>
      </c>
      <c r="K14" s="26">
        <v>562</v>
      </c>
      <c r="L14" s="26">
        <v>562</v>
      </c>
      <c r="M14" s="26">
        <v>0</v>
      </c>
      <c r="N14" s="26">
        <v>0</v>
      </c>
      <c r="O14" s="26">
        <v>0</v>
      </c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  <c r="BV14" s="7"/>
      <c r="BW14" s="7"/>
      <c r="BX14" s="7"/>
      <c r="BY14" s="7"/>
      <c r="BZ14" s="7"/>
      <c r="CA14" s="7"/>
      <c r="CB14" s="7"/>
      <c r="CC14" s="7"/>
      <c r="CD14" s="7"/>
      <c r="CE14" s="7"/>
      <c r="CF14" s="7"/>
      <c r="CG14" s="7"/>
      <c r="CH14" s="7"/>
      <c r="CI14" s="7"/>
      <c r="CJ14" s="7"/>
      <c r="CK14" s="7"/>
      <c r="CL14" s="7"/>
      <c r="CM14" s="7"/>
      <c r="CN14" s="7"/>
      <c r="CO14" s="7"/>
      <c r="CP14" s="7"/>
      <c r="CQ14" s="7"/>
      <c r="CR14" s="7"/>
      <c r="CS14" s="7"/>
      <c r="CT14" s="7"/>
      <c r="CU14" s="7"/>
      <c r="CV14" s="7"/>
      <c r="CW14" s="7"/>
      <c r="CX14" s="7"/>
      <c r="CY14" s="7"/>
      <c r="CZ14" s="7"/>
      <c r="DA14" s="7"/>
      <c r="DB14" s="7"/>
    </row>
    <row r="15" spans="2:106" x14ac:dyDescent="0.3">
      <c r="B15" s="1">
        <v>1202</v>
      </c>
      <c r="C15" s="1" t="s">
        <v>19</v>
      </c>
      <c r="D15" s="26">
        <v>704</v>
      </c>
      <c r="E15" s="26">
        <v>704</v>
      </c>
      <c r="F15" s="26">
        <v>704</v>
      </c>
      <c r="G15" s="26">
        <v>704</v>
      </c>
      <c r="H15" s="26">
        <v>1081</v>
      </c>
      <c r="I15" s="26">
        <v>1081</v>
      </c>
      <c r="J15" s="26">
        <v>1081</v>
      </c>
      <c r="K15" s="26">
        <v>1081</v>
      </c>
      <c r="L15" s="26">
        <v>1235</v>
      </c>
      <c r="M15" s="26">
        <v>0</v>
      </c>
      <c r="N15" s="26">
        <v>0</v>
      </c>
      <c r="O15" s="26">
        <v>0</v>
      </c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  <c r="BV15" s="7"/>
      <c r="BW15" s="7"/>
      <c r="BX15" s="7"/>
      <c r="BY15" s="7"/>
      <c r="BZ15" s="7"/>
      <c r="CA15" s="7"/>
      <c r="CB15" s="7"/>
      <c r="CC15" s="7"/>
      <c r="CD15" s="7"/>
      <c r="CE15" s="7"/>
      <c r="CF15" s="7"/>
      <c r="CG15" s="7"/>
      <c r="CH15" s="7"/>
      <c r="CI15" s="7"/>
      <c r="CJ15" s="7"/>
      <c r="CK15" s="7"/>
      <c r="CL15" s="7"/>
      <c r="CM15" s="7"/>
      <c r="CN15" s="7"/>
      <c r="CO15" s="7"/>
      <c r="CP15" s="7"/>
      <c r="CQ15" s="7"/>
      <c r="CR15" s="7"/>
      <c r="CS15" s="7"/>
      <c r="CT15" s="7"/>
      <c r="CU15" s="7"/>
      <c r="CV15" s="7"/>
      <c r="CW15" s="7"/>
      <c r="CX15" s="7"/>
      <c r="CY15" s="7"/>
      <c r="CZ15" s="7"/>
      <c r="DA15" s="7"/>
      <c r="DB15" s="7"/>
    </row>
    <row r="16" spans="2:106" x14ac:dyDescent="0.3">
      <c r="B16" s="1">
        <v>1300</v>
      </c>
      <c r="C16" s="1" t="s">
        <v>20</v>
      </c>
      <c r="D16" s="26">
        <v>74.2</v>
      </c>
      <c r="E16" s="26">
        <v>674</v>
      </c>
      <c r="F16" s="26">
        <v>1039</v>
      </c>
      <c r="G16" s="26">
        <v>1040</v>
      </c>
      <c r="H16" s="26">
        <v>1040</v>
      </c>
      <c r="I16" s="26">
        <v>1132.9000000000001</v>
      </c>
      <c r="J16" s="26">
        <v>1132.9000000000001</v>
      </c>
      <c r="K16" s="26">
        <v>1188.4000000000001</v>
      </c>
      <c r="L16" s="26">
        <v>1188.4000000000001</v>
      </c>
      <c r="M16" s="26">
        <v>0</v>
      </c>
      <c r="N16" s="26">
        <v>0</v>
      </c>
      <c r="O16" s="26">
        <v>0</v>
      </c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  <c r="CE16" s="7"/>
      <c r="CF16" s="7"/>
      <c r="CG16" s="7"/>
      <c r="CH16" s="7"/>
      <c r="CI16" s="7"/>
      <c r="CJ16" s="7"/>
      <c r="CK16" s="7"/>
      <c r="CL16" s="7"/>
      <c r="CM16" s="7"/>
      <c r="CN16" s="7"/>
      <c r="CO16" s="7"/>
      <c r="CP16" s="7"/>
      <c r="CQ16" s="7"/>
      <c r="CR16" s="7"/>
      <c r="CS16" s="7"/>
      <c r="CT16" s="7"/>
      <c r="CU16" s="7"/>
      <c r="CV16" s="7"/>
      <c r="CW16" s="7"/>
      <c r="CX16" s="7"/>
      <c r="CY16" s="7"/>
      <c r="CZ16" s="7"/>
      <c r="DA16" s="7"/>
      <c r="DB16" s="7"/>
    </row>
    <row r="17" spans="2:106" x14ac:dyDescent="0.3">
      <c r="B17" s="1">
        <v>1301</v>
      </c>
      <c r="C17" s="1" t="s">
        <v>21</v>
      </c>
      <c r="D17" s="26">
        <v>0</v>
      </c>
      <c r="E17" s="26">
        <v>0</v>
      </c>
      <c r="F17" s="26">
        <v>0</v>
      </c>
      <c r="G17" s="26">
        <v>0</v>
      </c>
      <c r="H17" s="26">
        <v>0</v>
      </c>
      <c r="I17" s="26">
        <v>0</v>
      </c>
      <c r="J17" s="26">
        <v>0</v>
      </c>
      <c r="K17" s="26">
        <v>0</v>
      </c>
      <c r="L17" s="26">
        <v>0</v>
      </c>
      <c r="M17" s="26">
        <v>0</v>
      </c>
      <c r="N17" s="26">
        <v>0</v>
      </c>
      <c r="O17" s="26">
        <v>0</v>
      </c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  <c r="BP17" s="7"/>
      <c r="BQ17" s="7"/>
      <c r="BR17" s="7"/>
      <c r="BS17" s="7"/>
      <c r="BT17" s="7"/>
      <c r="BU17" s="7"/>
      <c r="BV17" s="7"/>
      <c r="BW17" s="7"/>
      <c r="BX17" s="7"/>
      <c r="BY17" s="7"/>
      <c r="BZ17" s="7"/>
      <c r="CA17" s="7"/>
      <c r="CB17" s="7"/>
      <c r="CC17" s="7"/>
      <c r="CD17" s="7"/>
      <c r="CE17" s="7"/>
      <c r="CF17" s="7"/>
      <c r="CG17" s="7"/>
      <c r="CH17" s="7"/>
      <c r="CI17" s="7"/>
      <c r="CJ17" s="7"/>
      <c r="CK17" s="7"/>
      <c r="CL17" s="7"/>
      <c r="CM17" s="7"/>
      <c r="CN17" s="7"/>
      <c r="CO17" s="7"/>
      <c r="CP17" s="7"/>
      <c r="CQ17" s="7"/>
      <c r="CR17" s="7"/>
      <c r="CS17" s="7"/>
      <c r="CT17" s="7"/>
      <c r="CU17" s="7"/>
      <c r="CV17" s="7"/>
      <c r="CW17" s="7"/>
      <c r="CX17" s="7"/>
      <c r="CY17" s="7"/>
      <c r="CZ17" s="7"/>
      <c r="DA17" s="7"/>
      <c r="DB17" s="7"/>
    </row>
    <row r="18" spans="2:106" x14ac:dyDescent="0.3">
      <c r="B18" s="1">
        <v>1305</v>
      </c>
      <c r="C18" s="1" t="s">
        <v>22</v>
      </c>
      <c r="D18" s="26">
        <v>494.67</v>
      </c>
      <c r="E18" s="26">
        <v>494.67</v>
      </c>
      <c r="F18" s="26">
        <v>971.67</v>
      </c>
      <c r="G18" s="26">
        <v>971.67</v>
      </c>
      <c r="H18" s="26">
        <v>1620.92</v>
      </c>
      <c r="I18" s="26">
        <v>1912.42</v>
      </c>
      <c r="J18" s="26">
        <v>1912.42</v>
      </c>
      <c r="K18" s="26">
        <v>2080.2600000000002</v>
      </c>
      <c r="L18" s="26">
        <v>2106.7600000000002</v>
      </c>
      <c r="M18" s="26">
        <v>0</v>
      </c>
      <c r="N18" s="26">
        <v>0</v>
      </c>
      <c r="O18" s="26">
        <v>0</v>
      </c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7"/>
      <c r="BX18" s="7"/>
      <c r="BY18" s="7"/>
      <c r="BZ18" s="7"/>
      <c r="CA18" s="7"/>
      <c r="CB18" s="7"/>
      <c r="CC18" s="7"/>
      <c r="CD18" s="7"/>
      <c r="CE18" s="7"/>
      <c r="CF18" s="7"/>
      <c r="CG18" s="7"/>
      <c r="CH18" s="7"/>
      <c r="CI18" s="7"/>
      <c r="CJ18" s="7"/>
      <c r="CK18" s="7"/>
      <c r="CL18" s="7"/>
      <c r="CM18" s="7"/>
      <c r="CN18" s="7"/>
      <c r="CO18" s="7"/>
      <c r="CP18" s="7"/>
      <c r="CQ18" s="7"/>
      <c r="CR18" s="7"/>
      <c r="CS18" s="7"/>
      <c r="CT18" s="7"/>
      <c r="CU18" s="7"/>
      <c r="CV18" s="7"/>
      <c r="CW18" s="7"/>
      <c r="CX18" s="7"/>
      <c r="CY18" s="7"/>
      <c r="CZ18" s="7"/>
      <c r="DA18" s="7"/>
      <c r="DB18" s="7"/>
    </row>
    <row r="19" spans="2:106" x14ac:dyDescent="0.3">
      <c r="B19" s="1">
        <v>1306</v>
      </c>
      <c r="C19" s="1" t="s">
        <v>145</v>
      </c>
      <c r="D19" s="26">
        <v>565.76</v>
      </c>
      <c r="E19" s="26">
        <v>565.76</v>
      </c>
      <c r="F19" s="26">
        <v>565.76</v>
      </c>
      <c r="G19" s="26">
        <v>565.76</v>
      </c>
      <c r="H19" s="26">
        <v>565.76</v>
      </c>
      <c r="I19" s="26">
        <v>565.76</v>
      </c>
      <c r="J19" s="26">
        <v>565.76</v>
      </c>
      <c r="K19" s="26">
        <v>686.79</v>
      </c>
      <c r="L19" s="26">
        <v>743.91</v>
      </c>
      <c r="M19" s="26">
        <v>0</v>
      </c>
      <c r="N19" s="26">
        <v>0</v>
      </c>
      <c r="O19" s="26">
        <v>0</v>
      </c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  <c r="BP19" s="7"/>
      <c r="BQ19" s="7"/>
      <c r="BR19" s="7"/>
      <c r="BS19" s="7"/>
      <c r="BT19" s="7"/>
      <c r="BU19" s="7"/>
      <c r="BV19" s="7"/>
      <c r="BW19" s="7"/>
      <c r="BX19" s="7"/>
      <c r="BY19" s="7"/>
      <c r="BZ19" s="7"/>
      <c r="CA19" s="7"/>
      <c r="CB19" s="7"/>
      <c r="CC19" s="7"/>
      <c r="CD19" s="7"/>
      <c r="CE19" s="7"/>
      <c r="CF19" s="7"/>
      <c r="CG19" s="7"/>
      <c r="CH19" s="7"/>
      <c r="CI19" s="7"/>
      <c r="CJ19" s="7"/>
      <c r="CK19" s="7"/>
      <c r="CL19" s="7"/>
      <c r="CM19" s="7"/>
      <c r="CN19" s="7"/>
      <c r="CO19" s="7"/>
      <c r="CP19" s="7"/>
      <c r="CQ19" s="7"/>
      <c r="CR19" s="7"/>
      <c r="CS19" s="7"/>
      <c r="CT19" s="7"/>
      <c r="CU19" s="7"/>
      <c r="CV19" s="7"/>
      <c r="CW19" s="7"/>
      <c r="CX19" s="7"/>
      <c r="CY19" s="7"/>
      <c r="CZ19" s="7"/>
      <c r="DA19" s="7"/>
      <c r="DB19" s="7"/>
    </row>
    <row r="20" spans="2:106" x14ac:dyDescent="0.3">
      <c r="B20" s="1">
        <v>1400</v>
      </c>
      <c r="C20" s="1" t="s">
        <v>85</v>
      </c>
      <c r="D20" s="26">
        <v>0</v>
      </c>
      <c r="E20" s="26">
        <v>0</v>
      </c>
      <c r="F20" s="26">
        <v>0</v>
      </c>
      <c r="G20" s="26">
        <v>0</v>
      </c>
      <c r="H20" s="26">
        <v>0</v>
      </c>
      <c r="I20" s="26">
        <v>0</v>
      </c>
      <c r="J20" s="26">
        <v>0</v>
      </c>
      <c r="K20" s="26">
        <v>0</v>
      </c>
      <c r="L20" s="26">
        <v>0</v>
      </c>
      <c r="M20" s="26">
        <v>0</v>
      </c>
      <c r="N20" s="26">
        <v>0</v>
      </c>
      <c r="O20" s="26">
        <v>0</v>
      </c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  <c r="BW20" s="7"/>
      <c r="BX20" s="7"/>
      <c r="BY20" s="7"/>
      <c r="BZ20" s="7"/>
      <c r="CA20" s="7"/>
      <c r="CB20" s="7"/>
      <c r="CC20" s="7"/>
      <c r="CD20" s="7"/>
      <c r="CE20" s="7"/>
      <c r="CF20" s="7"/>
      <c r="CG20" s="7"/>
      <c r="CH20" s="7"/>
      <c r="CI20" s="7"/>
      <c r="CJ20" s="7"/>
      <c r="CK20" s="7"/>
      <c r="CL20" s="7"/>
      <c r="CM20" s="7"/>
      <c r="CN20" s="7"/>
      <c r="CO20" s="7"/>
      <c r="CP20" s="7"/>
      <c r="CQ20" s="7"/>
      <c r="CR20" s="7"/>
      <c r="CS20" s="7"/>
      <c r="CT20" s="7"/>
      <c r="CU20" s="7"/>
      <c r="CV20" s="7"/>
      <c r="CW20" s="7"/>
      <c r="CX20" s="7"/>
      <c r="CY20" s="7"/>
      <c r="CZ20" s="7"/>
      <c r="DA20" s="7"/>
      <c r="DB20" s="7"/>
    </row>
    <row r="21" spans="2:106" x14ac:dyDescent="0.3">
      <c r="D21" s="28"/>
      <c r="E21" s="28"/>
      <c r="F21" s="29"/>
      <c r="G21" s="28"/>
      <c r="H21" s="28"/>
      <c r="I21" s="28"/>
      <c r="J21" s="28"/>
      <c r="K21" s="28"/>
      <c r="L21" s="28"/>
      <c r="M21" s="28"/>
      <c r="N21" s="28"/>
      <c r="O21" s="28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7"/>
      <c r="BW21" s="7"/>
      <c r="BX21" s="7"/>
      <c r="BY21" s="7"/>
      <c r="BZ21" s="7"/>
      <c r="CA21" s="7"/>
      <c r="CB21" s="7"/>
      <c r="CC21" s="7"/>
      <c r="CD21" s="7"/>
      <c r="CE21" s="7"/>
      <c r="CF21" s="7"/>
      <c r="CG21" s="7"/>
      <c r="CH21" s="7"/>
      <c r="CI21" s="7"/>
      <c r="CJ21" s="7"/>
      <c r="CK21" s="7"/>
      <c r="CL21" s="7"/>
      <c r="CM21" s="7"/>
      <c r="CN21" s="7"/>
      <c r="CO21" s="7"/>
      <c r="CP21" s="7"/>
      <c r="CQ21" s="7"/>
      <c r="CR21" s="7"/>
      <c r="CS21" s="7"/>
      <c r="CT21" s="7"/>
      <c r="CU21" s="7"/>
      <c r="CV21" s="7"/>
      <c r="CW21" s="7"/>
      <c r="CX21" s="7"/>
      <c r="CY21" s="7"/>
      <c r="CZ21" s="7"/>
      <c r="DA21" s="7"/>
      <c r="DB21" s="7"/>
    </row>
    <row r="22" spans="2:106" s="2" customFormat="1" x14ac:dyDescent="0.3">
      <c r="B22" s="3" t="s">
        <v>66</v>
      </c>
      <c r="C22" s="3" t="s">
        <v>14</v>
      </c>
      <c r="D22" s="30">
        <f t="shared" ref="D22:O22" si="0">SUM(D6:D21)</f>
        <v>1850.6200000000001</v>
      </c>
      <c r="E22" s="30">
        <f t="shared" si="0"/>
        <v>192602.75000000003</v>
      </c>
      <c r="F22" s="30">
        <f t="shared" si="0"/>
        <v>193451.32000000004</v>
      </c>
      <c r="G22" s="30">
        <f t="shared" si="0"/>
        <v>193460.23</v>
      </c>
      <c r="H22" s="30">
        <f t="shared" si="0"/>
        <v>197914.52000000005</v>
      </c>
      <c r="I22" s="30">
        <f t="shared" si="0"/>
        <v>275055.88000000006</v>
      </c>
      <c r="J22" s="30">
        <f t="shared" si="0"/>
        <v>317851.61000000004</v>
      </c>
      <c r="K22" s="30">
        <f t="shared" si="0"/>
        <v>318202.49</v>
      </c>
      <c r="L22" s="30">
        <f t="shared" si="0"/>
        <v>320838.88</v>
      </c>
      <c r="M22" s="30">
        <f t="shared" si="0"/>
        <v>0</v>
      </c>
      <c r="N22" s="30">
        <f t="shared" si="0"/>
        <v>0</v>
      </c>
      <c r="O22" s="30">
        <f t="shared" si="0"/>
        <v>0</v>
      </c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  <c r="CD22" s="8"/>
      <c r="CE22" s="8"/>
      <c r="CF22" s="8"/>
      <c r="CG22" s="8"/>
      <c r="CH22" s="8"/>
      <c r="CI22" s="8"/>
      <c r="CJ22" s="8"/>
      <c r="CK22" s="8"/>
      <c r="CL22" s="8"/>
      <c r="CM22" s="8"/>
      <c r="CN22" s="8"/>
      <c r="CO22" s="8"/>
      <c r="CP22" s="8"/>
      <c r="CQ22" s="8"/>
      <c r="CR22" s="8"/>
      <c r="CS22" s="8"/>
      <c r="CT22" s="8"/>
      <c r="CU22" s="8"/>
      <c r="CV22" s="8"/>
      <c r="CW22" s="8"/>
      <c r="CX22" s="8"/>
      <c r="CY22" s="8"/>
      <c r="CZ22" s="8"/>
      <c r="DA22" s="8"/>
      <c r="DB22" s="8"/>
    </row>
    <row r="23" spans="2:106" x14ac:dyDescent="0.3">
      <c r="C23" s="1"/>
      <c r="D23" s="31"/>
      <c r="E23" s="28"/>
      <c r="F23" s="32"/>
      <c r="G23" s="28"/>
      <c r="H23" s="28"/>
      <c r="I23" s="28"/>
      <c r="J23" s="28"/>
      <c r="K23" s="28"/>
      <c r="L23" s="31"/>
      <c r="M23" s="28"/>
      <c r="N23" s="28"/>
      <c r="O23" s="28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7"/>
      <c r="BL23" s="7"/>
      <c r="BM23" s="7"/>
      <c r="BN23" s="7"/>
      <c r="BO23" s="7"/>
      <c r="BP23" s="7"/>
      <c r="BQ23" s="7"/>
      <c r="BR23" s="7"/>
      <c r="BS23" s="7"/>
      <c r="BT23" s="7"/>
      <c r="BU23" s="7"/>
      <c r="BV23" s="7"/>
      <c r="BW23" s="7"/>
      <c r="BX23" s="7"/>
      <c r="BY23" s="7"/>
      <c r="BZ23" s="7"/>
      <c r="CA23" s="7"/>
      <c r="CB23" s="7"/>
      <c r="CC23" s="7"/>
      <c r="CD23" s="7"/>
      <c r="CE23" s="7"/>
      <c r="CF23" s="7"/>
      <c r="CG23" s="7"/>
      <c r="CH23" s="7"/>
      <c r="CI23" s="7"/>
      <c r="CJ23" s="7"/>
      <c r="CK23" s="7"/>
      <c r="CL23" s="7"/>
      <c r="CM23" s="7"/>
      <c r="CN23" s="7"/>
      <c r="CO23" s="7"/>
      <c r="CP23" s="7"/>
      <c r="CQ23" s="7"/>
      <c r="CR23" s="7"/>
      <c r="CS23" s="7"/>
      <c r="CT23" s="7"/>
      <c r="CU23" s="7"/>
      <c r="CV23" s="7"/>
      <c r="CW23" s="7"/>
      <c r="CX23" s="7"/>
      <c r="CY23" s="7"/>
      <c r="CZ23" s="7"/>
      <c r="DA23" s="7"/>
      <c r="DB23" s="7"/>
    </row>
    <row r="24" spans="2:106" x14ac:dyDescent="0.3">
      <c r="B24" s="12">
        <v>101</v>
      </c>
      <c r="C24" s="12" t="s">
        <v>23</v>
      </c>
      <c r="D24" s="31"/>
      <c r="E24" s="28"/>
      <c r="F24" s="32"/>
      <c r="G24" s="28"/>
      <c r="H24" s="28"/>
      <c r="I24" s="28"/>
      <c r="J24" s="28"/>
      <c r="K24" s="28"/>
      <c r="L24" s="31"/>
      <c r="M24" s="28"/>
      <c r="N24" s="28"/>
      <c r="O24" s="28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  <c r="BL24" s="7"/>
      <c r="BM24" s="7"/>
      <c r="BN24" s="7"/>
      <c r="BO24" s="7"/>
      <c r="BP24" s="7"/>
      <c r="BQ24" s="7"/>
      <c r="BR24" s="7"/>
      <c r="BS24" s="7"/>
      <c r="BT24" s="7"/>
      <c r="BU24" s="7"/>
      <c r="BV24" s="7"/>
      <c r="BW24" s="7"/>
      <c r="BX24" s="7"/>
      <c r="BY24" s="7"/>
      <c r="BZ24" s="7"/>
      <c r="CA24" s="7"/>
      <c r="CB24" s="7"/>
      <c r="CC24" s="7"/>
      <c r="CD24" s="7"/>
      <c r="CE24" s="7"/>
      <c r="CF24" s="7"/>
      <c r="CG24" s="7"/>
      <c r="CH24" s="7"/>
      <c r="CI24" s="7"/>
      <c r="CJ24" s="7"/>
      <c r="CK24" s="7"/>
      <c r="CL24" s="7"/>
      <c r="CM24" s="7"/>
      <c r="CN24" s="7"/>
      <c r="CO24" s="7"/>
      <c r="CP24" s="7"/>
      <c r="CQ24" s="7"/>
      <c r="CR24" s="7"/>
      <c r="CS24" s="7"/>
      <c r="CT24" s="7"/>
      <c r="CU24" s="7"/>
      <c r="CV24" s="7"/>
      <c r="CW24" s="7"/>
      <c r="CX24" s="7"/>
      <c r="CY24" s="7"/>
      <c r="CZ24" s="7"/>
      <c r="DA24" s="7"/>
      <c r="DB24" s="7"/>
    </row>
    <row r="25" spans="2:106" x14ac:dyDescent="0.3">
      <c r="B25" s="1">
        <v>4000</v>
      </c>
      <c r="C25" s="1" t="s">
        <v>24</v>
      </c>
      <c r="D25" s="26">
        <v>5080.76</v>
      </c>
      <c r="E25" s="26">
        <v>10265.700000000001</v>
      </c>
      <c r="F25" s="26">
        <v>15275.89</v>
      </c>
      <c r="G25" s="26">
        <v>20401.07</v>
      </c>
      <c r="H25" s="26">
        <v>25525.25</v>
      </c>
      <c r="I25" s="26">
        <v>30453.99</v>
      </c>
      <c r="J25" s="26">
        <v>35530.480000000003</v>
      </c>
      <c r="K25" s="26">
        <v>40706.89</v>
      </c>
      <c r="L25" s="26">
        <v>45289.24</v>
      </c>
      <c r="M25" s="26">
        <v>0</v>
      </c>
      <c r="N25" s="26">
        <v>0</v>
      </c>
      <c r="O25" s="26">
        <v>0</v>
      </c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7"/>
      <c r="BM25" s="7"/>
      <c r="BN25" s="7"/>
      <c r="BO25" s="7"/>
      <c r="BP25" s="7"/>
      <c r="BQ25" s="7"/>
      <c r="BR25" s="7"/>
      <c r="BS25" s="7"/>
      <c r="BT25" s="7"/>
      <c r="BU25" s="7"/>
      <c r="BV25" s="7"/>
      <c r="BW25" s="7"/>
      <c r="BX25" s="7"/>
      <c r="BY25" s="7"/>
      <c r="BZ25" s="7"/>
      <c r="CA25" s="7"/>
      <c r="CB25" s="7"/>
      <c r="CC25" s="7"/>
      <c r="CD25" s="7"/>
      <c r="CE25" s="7"/>
      <c r="CF25" s="7"/>
      <c r="CG25" s="7"/>
      <c r="CH25" s="7"/>
      <c r="CI25" s="7"/>
      <c r="CJ25" s="7"/>
      <c r="CK25" s="7"/>
      <c r="CL25" s="7"/>
      <c r="CM25" s="7"/>
      <c r="CN25" s="7"/>
      <c r="CO25" s="7"/>
      <c r="CP25" s="7"/>
      <c r="CQ25" s="7"/>
      <c r="CR25" s="7"/>
      <c r="CS25" s="7"/>
      <c r="CT25" s="7"/>
      <c r="CU25" s="7"/>
      <c r="CV25" s="7"/>
      <c r="CW25" s="7"/>
      <c r="CX25" s="7"/>
      <c r="CY25" s="7"/>
      <c r="CZ25" s="7"/>
      <c r="DA25" s="7"/>
      <c r="DB25" s="7"/>
    </row>
    <row r="26" spans="2:106" x14ac:dyDescent="0.3">
      <c r="B26" s="1">
        <v>4010</v>
      </c>
      <c r="C26" s="1" t="s">
        <v>25</v>
      </c>
      <c r="D26" s="26">
        <v>0</v>
      </c>
      <c r="E26" s="26">
        <v>0</v>
      </c>
      <c r="F26" s="26">
        <v>0</v>
      </c>
      <c r="G26" s="26">
        <v>0</v>
      </c>
      <c r="H26" s="26">
        <v>15</v>
      </c>
      <c r="I26" s="26">
        <v>15</v>
      </c>
      <c r="J26" s="26">
        <v>15</v>
      </c>
      <c r="K26" s="26">
        <v>15</v>
      </c>
      <c r="L26" s="26">
        <v>15</v>
      </c>
      <c r="M26" s="26">
        <v>0</v>
      </c>
      <c r="N26" s="26">
        <v>0</v>
      </c>
      <c r="O26" s="26">
        <v>0</v>
      </c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7"/>
      <c r="BL26" s="7"/>
      <c r="BM26" s="7"/>
      <c r="BN26" s="7"/>
      <c r="BO26" s="7"/>
      <c r="BP26" s="7"/>
      <c r="BQ26" s="7"/>
      <c r="BR26" s="7"/>
      <c r="BS26" s="7"/>
      <c r="BT26" s="7"/>
      <c r="BU26" s="7"/>
      <c r="BV26" s="7"/>
      <c r="BW26" s="7"/>
      <c r="BX26" s="7"/>
      <c r="BY26" s="7"/>
      <c r="BZ26" s="7"/>
      <c r="CA26" s="7"/>
      <c r="CB26" s="7"/>
      <c r="CC26" s="7"/>
      <c r="CD26" s="7"/>
      <c r="CE26" s="7"/>
      <c r="CF26" s="7"/>
      <c r="CG26" s="7"/>
      <c r="CH26" s="7"/>
      <c r="CI26" s="7"/>
      <c r="CJ26" s="7"/>
      <c r="CK26" s="7"/>
      <c r="CL26" s="7"/>
      <c r="CM26" s="7"/>
      <c r="CN26" s="7"/>
      <c r="CO26" s="7"/>
      <c r="CP26" s="7"/>
      <c r="CQ26" s="7"/>
      <c r="CR26" s="7"/>
      <c r="CS26" s="7"/>
      <c r="CT26" s="7"/>
      <c r="CU26" s="7"/>
      <c r="CV26" s="7"/>
      <c r="CW26" s="7"/>
      <c r="CX26" s="7"/>
      <c r="CY26" s="7"/>
      <c r="CZ26" s="7"/>
      <c r="DA26" s="7"/>
      <c r="DB26" s="7"/>
    </row>
    <row r="27" spans="2:106" x14ac:dyDescent="0.3">
      <c r="B27" s="1">
        <v>4020</v>
      </c>
      <c r="C27" s="1" t="s">
        <v>26</v>
      </c>
      <c r="D27" s="26">
        <v>0</v>
      </c>
      <c r="E27" s="26">
        <v>0</v>
      </c>
      <c r="F27" s="26">
        <v>0</v>
      </c>
      <c r="G27" s="26">
        <v>0</v>
      </c>
      <c r="H27" s="26">
        <v>0</v>
      </c>
      <c r="I27" s="26">
        <v>0</v>
      </c>
      <c r="J27" s="26">
        <v>0</v>
      </c>
      <c r="K27" s="26">
        <v>109.99</v>
      </c>
      <c r="L27" s="26">
        <v>109.99</v>
      </c>
      <c r="M27" s="26">
        <v>0</v>
      </c>
      <c r="N27" s="26">
        <v>0</v>
      </c>
      <c r="O27" s="26">
        <v>0</v>
      </c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7"/>
      <c r="BK27" s="7"/>
      <c r="BL27" s="7"/>
      <c r="BM27" s="7"/>
      <c r="BN27" s="7"/>
      <c r="BO27" s="7"/>
      <c r="BP27" s="7"/>
      <c r="BQ27" s="7"/>
      <c r="BR27" s="7"/>
      <c r="BS27" s="7"/>
      <c r="BT27" s="7"/>
      <c r="BU27" s="7"/>
      <c r="BV27" s="7"/>
      <c r="BW27" s="7"/>
      <c r="BX27" s="7"/>
      <c r="BY27" s="7"/>
      <c r="BZ27" s="7"/>
      <c r="CA27" s="7"/>
      <c r="CB27" s="7"/>
      <c r="CC27" s="7"/>
      <c r="CD27" s="7"/>
      <c r="CE27" s="7"/>
      <c r="CF27" s="7"/>
      <c r="CG27" s="7"/>
      <c r="CH27" s="7"/>
      <c r="CI27" s="7"/>
      <c r="CJ27" s="7"/>
      <c r="CK27" s="7"/>
      <c r="CL27" s="7"/>
      <c r="CM27" s="7"/>
      <c r="CN27" s="7"/>
      <c r="CO27" s="7"/>
      <c r="CP27" s="7"/>
      <c r="CQ27" s="7"/>
      <c r="CR27" s="7"/>
      <c r="CS27" s="7"/>
      <c r="CT27" s="7"/>
      <c r="CU27" s="7"/>
      <c r="CV27" s="7"/>
      <c r="CW27" s="7"/>
      <c r="CX27" s="7"/>
      <c r="CY27" s="7"/>
      <c r="CZ27" s="7"/>
      <c r="DA27" s="7"/>
      <c r="DB27" s="7"/>
    </row>
    <row r="28" spans="2:106" x14ac:dyDescent="0.3">
      <c r="B28" s="1">
        <v>4030</v>
      </c>
      <c r="C28" s="1" t="s">
        <v>92</v>
      </c>
      <c r="D28" s="26">
        <v>0</v>
      </c>
      <c r="E28" s="26">
        <v>0</v>
      </c>
      <c r="F28" s="26">
        <v>0</v>
      </c>
      <c r="G28" s="26">
        <v>0</v>
      </c>
      <c r="H28" s="26">
        <v>127.5</v>
      </c>
      <c r="I28" s="26">
        <v>127.5</v>
      </c>
      <c r="J28" s="26">
        <v>127.5</v>
      </c>
      <c r="K28" s="26">
        <v>127.5</v>
      </c>
      <c r="L28" s="26">
        <v>127.5</v>
      </c>
      <c r="M28" s="26">
        <v>0</v>
      </c>
      <c r="N28" s="26">
        <v>0</v>
      </c>
      <c r="O28" s="26">
        <v>0</v>
      </c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7"/>
      <c r="BK28" s="7"/>
      <c r="BL28" s="7"/>
      <c r="BM28" s="7"/>
      <c r="BN28" s="7"/>
      <c r="BO28" s="7"/>
      <c r="BP28" s="7"/>
      <c r="BQ28" s="7"/>
      <c r="BR28" s="7"/>
      <c r="BS28" s="7"/>
      <c r="BT28" s="7"/>
      <c r="BU28" s="7"/>
      <c r="BV28" s="7"/>
      <c r="BW28" s="7"/>
      <c r="BX28" s="7"/>
      <c r="BY28" s="7"/>
      <c r="BZ28" s="7"/>
      <c r="CA28" s="7"/>
      <c r="CB28" s="7"/>
      <c r="CC28" s="7"/>
      <c r="CD28" s="7"/>
      <c r="CE28" s="7"/>
      <c r="CF28" s="7"/>
      <c r="CG28" s="7"/>
      <c r="CH28" s="7"/>
      <c r="CI28" s="7"/>
      <c r="CJ28" s="7"/>
      <c r="CK28" s="7"/>
      <c r="CL28" s="7"/>
      <c r="CM28" s="7"/>
      <c r="CN28" s="7"/>
      <c r="CO28" s="7"/>
      <c r="CP28" s="7"/>
      <c r="CQ28" s="7"/>
      <c r="CR28" s="7"/>
      <c r="CS28" s="7"/>
      <c r="CT28" s="7"/>
      <c r="CU28" s="7"/>
      <c r="CV28" s="7"/>
      <c r="CW28" s="7"/>
      <c r="CX28" s="7"/>
      <c r="CY28" s="7"/>
      <c r="CZ28" s="7"/>
      <c r="DA28" s="7"/>
      <c r="DB28" s="7"/>
    </row>
    <row r="29" spans="2:106" x14ac:dyDescent="0.3">
      <c r="B29" s="1">
        <v>4050</v>
      </c>
      <c r="C29" s="1" t="s">
        <v>27</v>
      </c>
      <c r="D29" s="26">
        <v>0</v>
      </c>
      <c r="E29" s="26">
        <v>0</v>
      </c>
      <c r="F29" s="26">
        <v>250</v>
      </c>
      <c r="G29" s="26">
        <v>250</v>
      </c>
      <c r="H29" s="26">
        <v>250</v>
      </c>
      <c r="I29" s="26">
        <v>250</v>
      </c>
      <c r="J29" s="26">
        <v>650</v>
      </c>
      <c r="K29" s="26">
        <v>900</v>
      </c>
      <c r="L29" s="26">
        <v>900</v>
      </c>
      <c r="M29" s="26">
        <v>0</v>
      </c>
      <c r="N29" s="26">
        <v>0</v>
      </c>
      <c r="O29" s="26">
        <v>0</v>
      </c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7"/>
      <c r="BK29" s="7"/>
      <c r="BL29" s="7"/>
      <c r="BM29" s="7"/>
      <c r="BN29" s="7"/>
      <c r="BO29" s="7"/>
      <c r="BP29" s="7"/>
      <c r="BQ29" s="7"/>
      <c r="BR29" s="7"/>
      <c r="BS29" s="7"/>
      <c r="BT29" s="7"/>
      <c r="BU29" s="7"/>
      <c r="BV29" s="7"/>
      <c r="BW29" s="7"/>
      <c r="BX29" s="7"/>
      <c r="BY29" s="7"/>
      <c r="BZ29" s="7"/>
      <c r="CA29" s="7"/>
      <c r="CB29" s="7"/>
      <c r="CC29" s="7"/>
      <c r="CD29" s="7"/>
      <c r="CE29" s="7"/>
      <c r="CF29" s="7"/>
      <c r="CG29" s="7"/>
      <c r="CH29" s="7"/>
      <c r="CI29" s="7"/>
      <c r="CJ29" s="7"/>
      <c r="CK29" s="7"/>
      <c r="CL29" s="7"/>
      <c r="CM29" s="7"/>
      <c r="CN29" s="7"/>
      <c r="CO29" s="7"/>
      <c r="CP29" s="7"/>
      <c r="CQ29" s="7"/>
      <c r="CR29" s="7"/>
      <c r="CS29" s="7"/>
      <c r="CT29" s="7"/>
      <c r="CU29" s="7"/>
      <c r="CV29" s="7"/>
      <c r="CW29" s="7"/>
      <c r="CX29" s="7"/>
      <c r="CY29" s="7"/>
      <c r="CZ29" s="7"/>
      <c r="DA29" s="7"/>
      <c r="DB29" s="7"/>
    </row>
    <row r="30" spans="2:106" x14ac:dyDescent="0.3">
      <c r="B30" s="1">
        <v>4051</v>
      </c>
      <c r="C30" s="1" t="s">
        <v>28</v>
      </c>
      <c r="D30" s="26">
        <v>919.09</v>
      </c>
      <c r="E30" s="26">
        <v>2428.98</v>
      </c>
      <c r="F30" s="26">
        <v>2799.92</v>
      </c>
      <c r="G30" s="26">
        <v>2892.91</v>
      </c>
      <c r="H30" s="26">
        <v>3118.9</v>
      </c>
      <c r="I30" s="26">
        <v>3204.47</v>
      </c>
      <c r="J30" s="26">
        <v>3569.22</v>
      </c>
      <c r="K30" s="26">
        <v>3683.69</v>
      </c>
      <c r="L30" s="26">
        <v>3812.88</v>
      </c>
      <c r="M30" s="26">
        <v>0</v>
      </c>
      <c r="N30" s="26">
        <v>0</v>
      </c>
      <c r="O30" s="26">
        <v>0</v>
      </c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7"/>
      <c r="BK30" s="7"/>
      <c r="BL30" s="7"/>
      <c r="BM30" s="7"/>
      <c r="BN30" s="7"/>
      <c r="BO30" s="7"/>
      <c r="BP30" s="7"/>
      <c r="BQ30" s="7"/>
      <c r="BR30" s="7"/>
      <c r="BS30" s="7"/>
      <c r="BT30" s="7"/>
      <c r="BU30" s="7"/>
      <c r="BV30" s="7"/>
      <c r="BW30" s="7"/>
      <c r="BX30" s="7"/>
      <c r="BY30" s="7"/>
      <c r="BZ30" s="7"/>
      <c r="CA30" s="7"/>
      <c r="CB30" s="7"/>
      <c r="CC30" s="7"/>
      <c r="CD30" s="7"/>
      <c r="CE30" s="7"/>
      <c r="CF30" s="7"/>
      <c r="CG30" s="7"/>
      <c r="CH30" s="7"/>
      <c r="CI30" s="7"/>
      <c r="CJ30" s="7"/>
      <c r="CK30" s="7"/>
      <c r="CL30" s="7"/>
      <c r="CM30" s="7"/>
      <c r="CN30" s="7"/>
      <c r="CO30" s="7"/>
      <c r="CP30" s="7"/>
      <c r="CQ30" s="7"/>
      <c r="CR30" s="7"/>
      <c r="CS30" s="7"/>
      <c r="CT30" s="7"/>
      <c r="CU30" s="7"/>
      <c r="CV30" s="7"/>
      <c r="CW30" s="7"/>
      <c r="CX30" s="7"/>
      <c r="CY30" s="7"/>
      <c r="CZ30" s="7"/>
      <c r="DA30" s="7"/>
      <c r="DB30" s="7"/>
    </row>
    <row r="31" spans="2:106" x14ac:dyDescent="0.3">
      <c r="B31" s="1">
        <v>4052</v>
      </c>
      <c r="C31" s="1" t="s">
        <v>29</v>
      </c>
      <c r="D31" s="26">
        <v>0</v>
      </c>
      <c r="E31" s="26">
        <v>739.58</v>
      </c>
      <c r="F31" s="26">
        <v>797.01</v>
      </c>
      <c r="G31" s="26">
        <v>797.01</v>
      </c>
      <c r="H31" s="26">
        <v>797.01</v>
      </c>
      <c r="I31" s="26">
        <v>797.01</v>
      </c>
      <c r="J31" s="26">
        <v>797.01</v>
      </c>
      <c r="K31" s="26">
        <v>797.01</v>
      </c>
      <c r="L31" s="26">
        <v>797.01</v>
      </c>
      <c r="M31" s="26">
        <v>0</v>
      </c>
      <c r="N31" s="26">
        <v>0</v>
      </c>
      <c r="O31" s="26">
        <v>0</v>
      </c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  <c r="BM31" s="7"/>
      <c r="BN31" s="7"/>
      <c r="BO31" s="7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  <c r="CA31" s="7"/>
      <c r="CB31" s="7"/>
      <c r="CC31" s="7"/>
      <c r="CD31" s="7"/>
      <c r="CE31" s="7"/>
      <c r="CF31" s="7"/>
      <c r="CG31" s="7"/>
      <c r="CH31" s="7"/>
      <c r="CI31" s="7"/>
      <c r="CJ31" s="7"/>
      <c r="CK31" s="7"/>
      <c r="CL31" s="7"/>
      <c r="CM31" s="7"/>
      <c r="CN31" s="7"/>
      <c r="CO31" s="7"/>
      <c r="CP31" s="7"/>
      <c r="CQ31" s="7"/>
      <c r="CR31" s="7"/>
      <c r="CS31" s="7"/>
      <c r="CT31" s="7"/>
      <c r="CU31" s="7"/>
      <c r="CV31" s="7"/>
      <c r="CW31" s="7"/>
      <c r="CX31" s="7"/>
      <c r="CY31" s="7"/>
      <c r="CZ31" s="7"/>
      <c r="DA31" s="7"/>
      <c r="DB31" s="7"/>
    </row>
    <row r="32" spans="2:106" x14ac:dyDescent="0.3">
      <c r="B32" s="1">
        <v>4053</v>
      </c>
      <c r="C32" s="1" t="s">
        <v>30</v>
      </c>
      <c r="D32" s="26">
        <v>0</v>
      </c>
      <c r="E32" s="26">
        <v>1222.8399999999999</v>
      </c>
      <c r="F32" s="26">
        <v>1222.8399999999999</v>
      </c>
      <c r="G32" s="26">
        <v>1222.8399999999999</v>
      </c>
      <c r="H32" s="26">
        <v>1222.8399999999999</v>
      </c>
      <c r="I32" s="26">
        <v>1222.8399999999999</v>
      </c>
      <c r="J32" s="26">
        <v>1222.8399999999999</v>
      </c>
      <c r="K32" s="26">
        <v>1262.8399999999999</v>
      </c>
      <c r="L32" s="26">
        <v>1262.8399999999999</v>
      </c>
      <c r="M32" s="26">
        <v>0</v>
      </c>
      <c r="N32" s="26">
        <v>0</v>
      </c>
      <c r="O32" s="26">
        <v>0</v>
      </c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7"/>
      <c r="BM32" s="7"/>
      <c r="BN32" s="7"/>
      <c r="BO32" s="7"/>
      <c r="BP32" s="7"/>
      <c r="BQ32" s="7"/>
      <c r="BR32" s="7"/>
      <c r="BS32" s="7"/>
      <c r="BT32" s="7"/>
      <c r="BU32" s="7"/>
      <c r="BV32" s="7"/>
      <c r="BW32" s="7"/>
      <c r="BX32" s="7"/>
      <c r="BY32" s="7"/>
      <c r="BZ32" s="7"/>
      <c r="CA32" s="7"/>
      <c r="CB32" s="7"/>
      <c r="CC32" s="7"/>
      <c r="CD32" s="7"/>
      <c r="CE32" s="7"/>
      <c r="CF32" s="7"/>
      <c r="CG32" s="7"/>
      <c r="CH32" s="7"/>
      <c r="CI32" s="7"/>
      <c r="CJ32" s="7"/>
      <c r="CK32" s="7"/>
      <c r="CL32" s="7"/>
      <c r="CM32" s="7"/>
      <c r="CN32" s="7"/>
      <c r="CO32" s="7"/>
      <c r="CP32" s="7"/>
      <c r="CQ32" s="7"/>
      <c r="CR32" s="7"/>
      <c r="CS32" s="7"/>
      <c r="CT32" s="7"/>
      <c r="CU32" s="7"/>
      <c r="CV32" s="7"/>
      <c r="CW32" s="7"/>
      <c r="CX32" s="7"/>
      <c r="CY32" s="7"/>
      <c r="CZ32" s="7"/>
      <c r="DA32" s="7"/>
      <c r="DB32" s="7"/>
    </row>
    <row r="33" spans="2:106" x14ac:dyDescent="0.3">
      <c r="B33" s="1">
        <v>4054</v>
      </c>
      <c r="C33" s="1" t="s">
        <v>31</v>
      </c>
      <c r="D33" s="26">
        <v>0</v>
      </c>
      <c r="E33" s="26">
        <v>0</v>
      </c>
      <c r="F33" s="26">
        <v>0</v>
      </c>
      <c r="G33" s="26">
        <v>0</v>
      </c>
      <c r="H33" s="26">
        <v>0</v>
      </c>
      <c r="I33" s="26">
        <v>0</v>
      </c>
      <c r="J33" s="26">
        <v>0</v>
      </c>
      <c r="K33" s="26">
        <v>15.75</v>
      </c>
      <c r="L33" s="26">
        <v>15.75</v>
      </c>
      <c r="M33" s="26">
        <v>0</v>
      </c>
      <c r="N33" s="26">
        <v>0</v>
      </c>
      <c r="O33" s="26">
        <v>0</v>
      </c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7"/>
      <c r="BL33" s="7"/>
      <c r="BM33" s="7"/>
      <c r="BN33" s="7"/>
      <c r="BO33" s="7"/>
      <c r="BP33" s="7"/>
      <c r="BQ33" s="7"/>
      <c r="BR33" s="7"/>
      <c r="BS33" s="7"/>
      <c r="BT33" s="7"/>
      <c r="BU33" s="7"/>
      <c r="BV33" s="7"/>
      <c r="BW33" s="7"/>
      <c r="BX33" s="7"/>
      <c r="BY33" s="7"/>
      <c r="BZ33" s="7"/>
      <c r="CA33" s="7"/>
      <c r="CB33" s="7"/>
      <c r="CC33" s="7"/>
      <c r="CD33" s="7"/>
      <c r="CE33" s="7"/>
      <c r="CF33" s="7"/>
      <c r="CG33" s="7"/>
      <c r="CH33" s="7"/>
      <c r="CI33" s="7"/>
      <c r="CJ33" s="7"/>
      <c r="CK33" s="7"/>
      <c r="CL33" s="7"/>
      <c r="CM33" s="7"/>
      <c r="CN33" s="7"/>
      <c r="CO33" s="7"/>
      <c r="CP33" s="7"/>
      <c r="CQ33" s="7"/>
      <c r="CR33" s="7"/>
      <c r="CS33" s="7"/>
      <c r="CT33" s="7"/>
      <c r="CU33" s="7"/>
      <c r="CV33" s="7"/>
      <c r="CW33" s="7"/>
      <c r="CX33" s="7"/>
      <c r="CY33" s="7"/>
      <c r="CZ33" s="7"/>
      <c r="DA33" s="7"/>
      <c r="DB33" s="7"/>
    </row>
    <row r="34" spans="2:106" x14ac:dyDescent="0.3">
      <c r="B34" s="1">
        <v>4055</v>
      </c>
      <c r="C34" s="1" t="s">
        <v>32</v>
      </c>
      <c r="D34" s="26">
        <v>179.9</v>
      </c>
      <c r="E34" s="26">
        <v>1016.24</v>
      </c>
      <c r="F34" s="26">
        <v>1036.3800000000001</v>
      </c>
      <c r="G34" s="26">
        <v>1216.8800000000001</v>
      </c>
      <c r="H34" s="26">
        <v>2049.86</v>
      </c>
      <c r="I34" s="26">
        <v>2069.86</v>
      </c>
      <c r="J34" s="26">
        <v>3063.85</v>
      </c>
      <c r="K34" s="26">
        <v>3083.85</v>
      </c>
      <c r="L34" s="26">
        <v>3103.85</v>
      </c>
      <c r="M34" s="26">
        <v>0</v>
      </c>
      <c r="N34" s="26">
        <v>0</v>
      </c>
      <c r="O34" s="26">
        <v>0</v>
      </c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7"/>
      <c r="BK34" s="7"/>
      <c r="BL34" s="7"/>
      <c r="BM34" s="7"/>
      <c r="BN34" s="7"/>
      <c r="BO34" s="7"/>
      <c r="BP34" s="7"/>
      <c r="BQ34" s="7"/>
      <c r="BR34" s="7"/>
      <c r="BS34" s="7"/>
      <c r="BT34" s="7"/>
      <c r="BU34" s="7"/>
      <c r="BV34" s="7"/>
      <c r="BW34" s="7"/>
      <c r="BX34" s="7"/>
      <c r="BY34" s="7"/>
      <c r="BZ34" s="7"/>
      <c r="CA34" s="7"/>
      <c r="CB34" s="7"/>
      <c r="CC34" s="7"/>
      <c r="CD34" s="7"/>
      <c r="CE34" s="7"/>
      <c r="CF34" s="7"/>
      <c r="CG34" s="7"/>
      <c r="CH34" s="7"/>
      <c r="CI34" s="7"/>
      <c r="CJ34" s="7"/>
      <c r="CK34" s="7"/>
      <c r="CL34" s="7"/>
      <c r="CM34" s="7"/>
      <c r="CN34" s="7"/>
      <c r="CO34" s="7"/>
      <c r="CP34" s="7"/>
      <c r="CQ34" s="7"/>
      <c r="CR34" s="7"/>
      <c r="CS34" s="7"/>
      <c r="CT34" s="7"/>
      <c r="CU34" s="7"/>
      <c r="CV34" s="7"/>
      <c r="CW34" s="7"/>
      <c r="CX34" s="7"/>
      <c r="CY34" s="7"/>
      <c r="CZ34" s="7"/>
      <c r="DA34" s="7"/>
      <c r="DB34" s="7"/>
    </row>
    <row r="35" spans="2:106" x14ac:dyDescent="0.3">
      <c r="B35" s="1">
        <v>4057</v>
      </c>
      <c r="C35" s="1" t="s">
        <v>33</v>
      </c>
      <c r="D35" s="26">
        <v>3</v>
      </c>
      <c r="E35" s="26">
        <v>9</v>
      </c>
      <c r="F35" s="26">
        <v>46.2</v>
      </c>
      <c r="G35" s="26">
        <v>49.2</v>
      </c>
      <c r="H35" s="26">
        <v>52.2</v>
      </c>
      <c r="I35" s="26">
        <v>85.95</v>
      </c>
      <c r="J35" s="26">
        <v>88.95</v>
      </c>
      <c r="K35" s="26">
        <v>91.95</v>
      </c>
      <c r="L35" s="26">
        <v>152.19999999999999</v>
      </c>
      <c r="M35" s="26">
        <v>0</v>
      </c>
      <c r="N35" s="26">
        <v>0</v>
      </c>
      <c r="O35" s="26">
        <v>0</v>
      </c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7"/>
      <c r="BK35" s="7"/>
      <c r="BL35" s="7"/>
      <c r="BM35" s="7"/>
      <c r="BN35" s="7"/>
      <c r="BO35" s="7"/>
      <c r="BP35" s="7"/>
      <c r="BQ35" s="7"/>
      <c r="BR35" s="7"/>
      <c r="BS35" s="7"/>
      <c r="BT35" s="7"/>
      <c r="BU35" s="7"/>
      <c r="BV35" s="7"/>
      <c r="BW35" s="7"/>
      <c r="BX35" s="7"/>
      <c r="BY35" s="7"/>
      <c r="BZ35" s="7"/>
      <c r="CA35" s="7"/>
      <c r="CB35" s="7"/>
      <c r="CC35" s="7"/>
      <c r="CD35" s="7"/>
      <c r="CE35" s="7"/>
      <c r="CF35" s="7"/>
      <c r="CG35" s="7"/>
      <c r="CH35" s="7"/>
      <c r="CI35" s="7"/>
      <c r="CJ35" s="7"/>
      <c r="CK35" s="7"/>
      <c r="CL35" s="7"/>
      <c r="CM35" s="7"/>
      <c r="CN35" s="7"/>
      <c r="CO35" s="7"/>
      <c r="CP35" s="7"/>
      <c r="CQ35" s="7"/>
      <c r="CR35" s="7"/>
      <c r="CS35" s="7"/>
      <c r="CT35" s="7"/>
      <c r="CU35" s="7"/>
      <c r="CV35" s="7"/>
      <c r="CW35" s="7"/>
      <c r="CX35" s="7"/>
      <c r="CY35" s="7"/>
      <c r="CZ35" s="7"/>
      <c r="DA35" s="7"/>
      <c r="DB35" s="7"/>
    </row>
    <row r="36" spans="2:106" x14ac:dyDescent="0.3">
      <c r="B36" s="1">
        <v>4058</v>
      </c>
      <c r="C36" s="1" t="s">
        <v>87</v>
      </c>
      <c r="D36" s="26">
        <v>0</v>
      </c>
      <c r="E36" s="26">
        <v>0</v>
      </c>
      <c r="F36" s="26">
        <v>0</v>
      </c>
      <c r="G36" s="26">
        <v>0</v>
      </c>
      <c r="H36" s="26">
        <v>0</v>
      </c>
      <c r="I36" s="26">
        <v>0</v>
      </c>
      <c r="J36" s="26">
        <v>0</v>
      </c>
      <c r="K36" s="26">
        <v>30</v>
      </c>
      <c r="L36" s="26">
        <v>30</v>
      </c>
      <c r="M36" s="26">
        <v>0</v>
      </c>
      <c r="N36" s="26">
        <v>0</v>
      </c>
      <c r="O36" s="26">
        <v>0</v>
      </c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7"/>
      <c r="BK36" s="7"/>
      <c r="BL36" s="7"/>
      <c r="BM36" s="7"/>
      <c r="BN36" s="7"/>
      <c r="BO36" s="7"/>
      <c r="BP36" s="7"/>
      <c r="BQ36" s="7"/>
      <c r="BR36" s="7"/>
      <c r="BS36" s="7"/>
      <c r="BT36" s="7"/>
      <c r="BU36" s="7"/>
      <c r="BV36" s="7"/>
      <c r="BW36" s="7"/>
      <c r="BX36" s="7"/>
      <c r="BY36" s="7"/>
      <c r="BZ36" s="7"/>
      <c r="CA36" s="7"/>
      <c r="CB36" s="7"/>
      <c r="CC36" s="7"/>
      <c r="CD36" s="7"/>
      <c r="CE36" s="7"/>
      <c r="CF36" s="7"/>
      <c r="CG36" s="7"/>
      <c r="CH36" s="7"/>
      <c r="CI36" s="7"/>
      <c r="CJ36" s="7"/>
      <c r="CK36" s="7"/>
      <c r="CL36" s="7"/>
      <c r="CM36" s="7"/>
      <c r="CN36" s="7"/>
      <c r="CO36" s="7"/>
      <c r="CP36" s="7"/>
      <c r="CQ36" s="7"/>
      <c r="CR36" s="7"/>
      <c r="CS36" s="7"/>
      <c r="CT36" s="7"/>
      <c r="CU36" s="7"/>
      <c r="CV36" s="7"/>
      <c r="CW36" s="7"/>
      <c r="CX36" s="7"/>
      <c r="CY36" s="7"/>
      <c r="CZ36" s="7"/>
      <c r="DA36" s="7"/>
      <c r="DB36" s="7"/>
    </row>
    <row r="37" spans="2:106" x14ac:dyDescent="0.3">
      <c r="B37" s="1">
        <v>4059</v>
      </c>
      <c r="C37" s="1" t="s">
        <v>104</v>
      </c>
      <c r="D37" s="26">
        <v>0</v>
      </c>
      <c r="E37" s="26">
        <v>0</v>
      </c>
      <c r="F37" s="26">
        <v>0</v>
      </c>
      <c r="G37" s="26">
        <v>0</v>
      </c>
      <c r="H37" s="26">
        <v>0</v>
      </c>
      <c r="I37" s="26">
        <v>0</v>
      </c>
      <c r="J37" s="26">
        <v>473.6</v>
      </c>
      <c r="K37" s="26">
        <v>473.6</v>
      </c>
      <c r="L37" s="26">
        <v>556.92999999999995</v>
      </c>
      <c r="M37" s="26">
        <v>0</v>
      </c>
      <c r="N37" s="26">
        <v>0</v>
      </c>
      <c r="O37" s="26">
        <v>0</v>
      </c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7"/>
      <c r="BK37" s="7"/>
      <c r="BL37" s="7"/>
      <c r="BM37" s="7"/>
      <c r="BN37" s="7"/>
      <c r="BO37" s="7"/>
      <c r="BP37" s="7"/>
      <c r="BQ37" s="7"/>
      <c r="BR37" s="7"/>
      <c r="BS37" s="7"/>
      <c r="BT37" s="7"/>
      <c r="BU37" s="7"/>
      <c r="BV37" s="7"/>
      <c r="BW37" s="7"/>
      <c r="BX37" s="7"/>
      <c r="BY37" s="7"/>
      <c r="BZ37" s="7"/>
      <c r="CA37" s="7"/>
      <c r="CB37" s="7"/>
      <c r="CC37" s="7"/>
      <c r="CD37" s="7"/>
      <c r="CE37" s="7"/>
      <c r="CF37" s="7"/>
      <c r="CG37" s="7"/>
      <c r="CH37" s="7"/>
      <c r="CI37" s="7"/>
      <c r="CJ37" s="7"/>
      <c r="CK37" s="7"/>
      <c r="CL37" s="7"/>
      <c r="CM37" s="7"/>
      <c r="CN37" s="7"/>
      <c r="CO37" s="7"/>
      <c r="CP37" s="7"/>
      <c r="CQ37" s="7"/>
      <c r="CR37" s="7"/>
      <c r="CS37" s="7"/>
      <c r="CT37" s="7"/>
      <c r="CU37" s="7"/>
      <c r="CV37" s="7"/>
      <c r="CW37" s="7"/>
      <c r="CX37" s="7"/>
      <c r="CY37" s="7"/>
      <c r="CZ37" s="7"/>
      <c r="DA37" s="7"/>
      <c r="DB37" s="7"/>
    </row>
    <row r="38" spans="2:106" x14ac:dyDescent="0.3">
      <c r="B38" s="1">
        <v>4060</v>
      </c>
      <c r="C38" s="1" t="s">
        <v>90</v>
      </c>
      <c r="D38" s="26">
        <v>164.02</v>
      </c>
      <c r="E38" s="26">
        <v>164.02</v>
      </c>
      <c r="F38" s="26">
        <v>205.48</v>
      </c>
      <c r="G38" s="26">
        <v>205.48</v>
      </c>
      <c r="H38" s="26">
        <v>259.48</v>
      </c>
      <c r="I38" s="26">
        <v>284.19</v>
      </c>
      <c r="J38" s="26">
        <v>284.19</v>
      </c>
      <c r="K38" s="26">
        <v>419.01</v>
      </c>
      <c r="L38" s="26">
        <v>421.35</v>
      </c>
      <c r="M38" s="26">
        <v>0</v>
      </c>
      <c r="N38" s="26">
        <v>0</v>
      </c>
      <c r="O38" s="26">
        <v>0</v>
      </c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7"/>
      <c r="BK38" s="7"/>
      <c r="BL38" s="7"/>
      <c r="BM38" s="7"/>
      <c r="BN38" s="7"/>
      <c r="BO38" s="7"/>
      <c r="BP38" s="7"/>
      <c r="BQ38" s="7"/>
      <c r="BR38" s="7"/>
      <c r="BS38" s="7"/>
      <c r="BT38" s="7"/>
      <c r="BU38" s="7"/>
      <c r="BV38" s="7"/>
      <c r="BW38" s="7"/>
      <c r="BX38" s="7"/>
      <c r="BY38" s="7"/>
      <c r="BZ38" s="7"/>
      <c r="CA38" s="7"/>
      <c r="CB38" s="7"/>
      <c r="CC38" s="7"/>
      <c r="CD38" s="7"/>
      <c r="CE38" s="7"/>
      <c r="CF38" s="7"/>
      <c r="CG38" s="7"/>
      <c r="CH38" s="7"/>
      <c r="CI38" s="7"/>
      <c r="CJ38" s="7"/>
      <c r="CK38" s="7"/>
      <c r="CL38" s="7"/>
      <c r="CM38" s="7"/>
      <c r="CN38" s="7"/>
      <c r="CO38" s="7"/>
      <c r="CP38" s="7"/>
      <c r="CQ38" s="7"/>
      <c r="CR38" s="7"/>
      <c r="CS38" s="7"/>
      <c r="CT38" s="7"/>
      <c r="CU38" s="7"/>
      <c r="CV38" s="7"/>
      <c r="CW38" s="7"/>
      <c r="CX38" s="7"/>
      <c r="CY38" s="7"/>
      <c r="CZ38" s="7"/>
      <c r="DA38" s="7"/>
      <c r="DB38" s="7"/>
    </row>
    <row r="39" spans="2:106" x14ac:dyDescent="0.3">
      <c r="B39" s="1">
        <v>4061</v>
      </c>
      <c r="C39" s="1" t="s">
        <v>94</v>
      </c>
      <c r="D39" s="26">
        <v>0</v>
      </c>
      <c r="E39" s="26">
        <v>0</v>
      </c>
      <c r="F39" s="26">
        <v>0</v>
      </c>
      <c r="G39" s="26">
        <v>0</v>
      </c>
      <c r="H39" s="26">
        <v>0</v>
      </c>
      <c r="I39" s="26">
        <v>0</v>
      </c>
      <c r="J39" s="26">
        <v>0</v>
      </c>
      <c r="K39" s="26">
        <v>0</v>
      </c>
      <c r="L39" s="26">
        <v>0</v>
      </c>
      <c r="M39" s="26">
        <v>0</v>
      </c>
      <c r="N39" s="26">
        <v>0</v>
      </c>
      <c r="O39" s="26">
        <v>0</v>
      </c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7"/>
      <c r="BJ39" s="7"/>
      <c r="BK39" s="7"/>
      <c r="BL39" s="7"/>
      <c r="BM39" s="7"/>
      <c r="BN39" s="7"/>
      <c r="BO39" s="7"/>
      <c r="BP39" s="7"/>
      <c r="BQ39" s="7"/>
      <c r="BR39" s="7"/>
      <c r="BS39" s="7"/>
      <c r="BT39" s="7"/>
      <c r="BU39" s="7"/>
      <c r="BV39" s="7"/>
      <c r="BW39" s="7"/>
      <c r="BX39" s="7"/>
      <c r="BY39" s="7"/>
      <c r="BZ39" s="7"/>
      <c r="CA39" s="7"/>
      <c r="CB39" s="7"/>
      <c r="CC39" s="7"/>
      <c r="CD39" s="7"/>
      <c r="CE39" s="7"/>
      <c r="CF39" s="7"/>
      <c r="CG39" s="7"/>
      <c r="CH39" s="7"/>
      <c r="CI39" s="7"/>
      <c r="CJ39" s="7"/>
      <c r="CK39" s="7"/>
      <c r="CL39" s="7"/>
      <c r="CM39" s="7"/>
      <c r="CN39" s="7"/>
      <c r="CO39" s="7"/>
      <c r="CP39" s="7"/>
      <c r="CQ39" s="7"/>
      <c r="CR39" s="7"/>
      <c r="CS39" s="7"/>
      <c r="CT39" s="7"/>
      <c r="CU39" s="7"/>
      <c r="CV39" s="7"/>
      <c r="CW39" s="7"/>
      <c r="CX39" s="7"/>
      <c r="CY39" s="7"/>
      <c r="CZ39" s="7"/>
      <c r="DA39" s="7"/>
      <c r="DB39" s="7"/>
    </row>
    <row r="40" spans="2:106" x14ac:dyDescent="0.3">
      <c r="B40" s="1">
        <v>4400</v>
      </c>
      <c r="C40" s="1" t="s">
        <v>34</v>
      </c>
      <c r="D40" s="26">
        <v>0</v>
      </c>
      <c r="E40" s="26">
        <v>0</v>
      </c>
      <c r="F40" s="26">
        <v>0</v>
      </c>
      <c r="G40" s="26">
        <v>0</v>
      </c>
      <c r="H40" s="26">
        <v>0</v>
      </c>
      <c r="I40" s="26">
        <v>0</v>
      </c>
      <c r="J40" s="26">
        <v>0</v>
      </c>
      <c r="K40" s="26">
        <v>0</v>
      </c>
      <c r="L40" s="26">
        <v>0</v>
      </c>
      <c r="M40" s="26">
        <v>0</v>
      </c>
      <c r="N40" s="26">
        <v>0</v>
      </c>
      <c r="O40" s="26">
        <v>0</v>
      </c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  <c r="BH40" s="7"/>
      <c r="BI40" s="7"/>
      <c r="BJ40" s="7"/>
      <c r="BK40" s="7"/>
      <c r="BL40" s="7"/>
      <c r="BM40" s="7"/>
      <c r="BN40" s="7"/>
      <c r="BO40" s="7"/>
      <c r="BP40" s="7"/>
      <c r="BQ40" s="7"/>
      <c r="BR40" s="7"/>
      <c r="BS40" s="7"/>
      <c r="BT40" s="7"/>
      <c r="BU40" s="7"/>
      <c r="BV40" s="7"/>
      <c r="BW40" s="7"/>
      <c r="BX40" s="7"/>
      <c r="BY40" s="7"/>
      <c r="BZ40" s="7"/>
      <c r="CA40" s="7"/>
      <c r="CB40" s="7"/>
      <c r="CC40" s="7"/>
      <c r="CD40" s="7"/>
      <c r="CE40" s="7"/>
      <c r="CF40" s="7"/>
      <c r="CG40" s="7"/>
      <c r="CH40" s="7"/>
      <c r="CI40" s="7"/>
      <c r="CJ40" s="7"/>
      <c r="CK40" s="7"/>
      <c r="CL40" s="7"/>
      <c r="CM40" s="7"/>
      <c r="CN40" s="7"/>
      <c r="CO40" s="7"/>
      <c r="CP40" s="7"/>
      <c r="CQ40" s="7"/>
      <c r="CR40" s="7"/>
      <c r="CS40" s="7"/>
      <c r="CT40" s="7"/>
      <c r="CU40" s="7"/>
      <c r="CV40" s="7"/>
      <c r="CW40" s="7"/>
      <c r="CX40" s="7"/>
      <c r="CY40" s="7"/>
      <c r="CZ40" s="7"/>
      <c r="DA40" s="7"/>
      <c r="DB40" s="7"/>
    </row>
    <row r="41" spans="2:106" x14ac:dyDescent="0.3">
      <c r="B41" s="1">
        <v>4448</v>
      </c>
      <c r="C41" s="1" t="s">
        <v>110</v>
      </c>
      <c r="D41" s="26">
        <v>0</v>
      </c>
      <c r="E41" s="26">
        <v>0</v>
      </c>
      <c r="F41" s="26">
        <v>0</v>
      </c>
      <c r="G41" s="26">
        <v>0</v>
      </c>
      <c r="H41" s="26">
        <v>500</v>
      </c>
      <c r="I41" s="26">
        <v>500</v>
      </c>
      <c r="J41" s="26">
        <v>500</v>
      </c>
      <c r="K41" s="26">
        <v>500</v>
      </c>
      <c r="L41" s="26">
        <v>500</v>
      </c>
      <c r="M41" s="26">
        <v>0</v>
      </c>
      <c r="N41" s="26">
        <v>0</v>
      </c>
      <c r="O41" s="26">
        <v>0</v>
      </c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  <c r="BH41" s="7"/>
      <c r="BI41" s="7"/>
      <c r="BJ41" s="7"/>
      <c r="BK41" s="7"/>
      <c r="BL41" s="7"/>
      <c r="BM41" s="7"/>
      <c r="BN41" s="7"/>
      <c r="BO41" s="7"/>
      <c r="BP41" s="7"/>
      <c r="BQ41" s="7"/>
      <c r="BR41" s="7"/>
      <c r="BS41" s="7"/>
      <c r="BT41" s="7"/>
      <c r="BU41" s="7"/>
      <c r="BV41" s="7"/>
      <c r="BW41" s="7"/>
      <c r="BX41" s="7"/>
      <c r="BY41" s="7"/>
      <c r="BZ41" s="7"/>
      <c r="CA41" s="7"/>
      <c r="CB41" s="7"/>
      <c r="CC41" s="7"/>
      <c r="CD41" s="7"/>
      <c r="CE41" s="7"/>
      <c r="CF41" s="7"/>
      <c r="CG41" s="7"/>
      <c r="CH41" s="7"/>
      <c r="CI41" s="7"/>
      <c r="CJ41" s="7"/>
      <c r="CK41" s="7"/>
      <c r="CL41" s="7"/>
      <c r="CM41" s="7"/>
      <c r="CN41" s="7"/>
      <c r="CO41" s="7"/>
      <c r="CP41" s="7"/>
      <c r="CQ41" s="7"/>
      <c r="CR41" s="7"/>
      <c r="CS41" s="7"/>
      <c r="CT41" s="7"/>
      <c r="CU41" s="7"/>
      <c r="CV41" s="7"/>
      <c r="CW41" s="7"/>
      <c r="CX41" s="7"/>
      <c r="CY41" s="7"/>
      <c r="CZ41" s="7"/>
      <c r="DA41" s="7"/>
      <c r="DB41" s="7"/>
    </row>
    <row r="42" spans="2:106" x14ac:dyDescent="0.3">
      <c r="B42" s="1">
        <v>4449</v>
      </c>
      <c r="C42" s="1" t="s">
        <v>35</v>
      </c>
      <c r="D42" s="26">
        <v>0</v>
      </c>
      <c r="E42" s="26">
        <v>0</v>
      </c>
      <c r="F42" s="26">
        <v>0</v>
      </c>
      <c r="G42" s="26">
        <v>0</v>
      </c>
      <c r="H42" s="26">
        <v>0</v>
      </c>
      <c r="I42" s="26">
        <v>0</v>
      </c>
      <c r="J42" s="26">
        <v>1500</v>
      </c>
      <c r="K42" s="26">
        <v>1500</v>
      </c>
      <c r="L42" s="26">
        <v>5292</v>
      </c>
      <c r="M42" s="26">
        <v>0</v>
      </c>
      <c r="N42" s="26">
        <v>0</v>
      </c>
      <c r="O42" s="26">
        <v>0</v>
      </c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7"/>
      <c r="BH42" s="7"/>
      <c r="BI42" s="7"/>
      <c r="BJ42" s="7"/>
      <c r="BK42" s="7"/>
      <c r="BL42" s="7"/>
      <c r="BM42" s="7"/>
      <c r="BN42" s="7"/>
      <c r="BO42" s="7"/>
      <c r="BP42" s="7"/>
      <c r="BQ42" s="7"/>
      <c r="BR42" s="7"/>
      <c r="BS42" s="7"/>
      <c r="BT42" s="7"/>
      <c r="BU42" s="7"/>
      <c r="BV42" s="7"/>
      <c r="BW42" s="7"/>
      <c r="BX42" s="7"/>
      <c r="BY42" s="7"/>
      <c r="BZ42" s="7"/>
      <c r="CA42" s="7"/>
      <c r="CB42" s="7"/>
      <c r="CC42" s="7"/>
      <c r="CD42" s="7"/>
      <c r="CE42" s="7"/>
      <c r="CF42" s="7"/>
      <c r="CG42" s="7"/>
      <c r="CH42" s="7"/>
      <c r="CI42" s="7"/>
      <c r="CJ42" s="7"/>
      <c r="CK42" s="7"/>
      <c r="CL42" s="7"/>
      <c r="CM42" s="7"/>
      <c r="CN42" s="7"/>
      <c r="CO42" s="7"/>
      <c r="CP42" s="7"/>
      <c r="CQ42" s="7"/>
      <c r="CR42" s="7"/>
      <c r="CS42" s="7"/>
      <c r="CT42" s="7"/>
      <c r="CU42" s="7"/>
      <c r="CV42" s="7"/>
      <c r="CW42" s="7"/>
      <c r="CX42" s="7"/>
      <c r="CY42" s="7"/>
      <c r="CZ42" s="7"/>
      <c r="DA42" s="7"/>
      <c r="DB42" s="7"/>
    </row>
    <row r="43" spans="2:106" x14ac:dyDescent="0.3">
      <c r="B43" s="1">
        <v>4452</v>
      </c>
      <c r="C43" s="1" t="s">
        <v>36</v>
      </c>
      <c r="D43" s="26">
        <v>0</v>
      </c>
      <c r="E43" s="26">
        <v>0</v>
      </c>
      <c r="F43" s="26">
        <v>0</v>
      </c>
      <c r="G43" s="26">
        <v>0</v>
      </c>
      <c r="H43" s="26">
        <v>0</v>
      </c>
      <c r="I43" s="26">
        <v>0</v>
      </c>
      <c r="J43" s="26">
        <v>0</v>
      </c>
      <c r="K43" s="26">
        <v>0</v>
      </c>
      <c r="L43" s="26">
        <v>0</v>
      </c>
      <c r="M43" s="26">
        <v>0</v>
      </c>
      <c r="N43" s="26">
        <v>0</v>
      </c>
      <c r="O43" s="26">
        <v>0</v>
      </c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7"/>
      <c r="BH43" s="7"/>
      <c r="BI43" s="7"/>
      <c r="BJ43" s="7"/>
      <c r="BK43" s="7"/>
      <c r="BL43" s="7"/>
      <c r="BM43" s="7"/>
      <c r="BN43" s="7"/>
      <c r="BO43" s="7"/>
      <c r="BP43" s="7"/>
      <c r="BQ43" s="7"/>
      <c r="BR43" s="7"/>
      <c r="BS43" s="7"/>
      <c r="BT43" s="7"/>
      <c r="BU43" s="7"/>
      <c r="BV43" s="7"/>
      <c r="BW43" s="7"/>
      <c r="BX43" s="7"/>
      <c r="BY43" s="7"/>
      <c r="BZ43" s="7"/>
      <c r="CA43" s="7"/>
      <c r="CB43" s="7"/>
      <c r="CC43" s="7"/>
      <c r="CD43" s="7"/>
      <c r="CE43" s="7"/>
      <c r="CF43" s="7"/>
      <c r="CG43" s="7"/>
      <c r="CH43" s="7"/>
      <c r="CI43" s="7"/>
      <c r="CJ43" s="7"/>
      <c r="CK43" s="7"/>
      <c r="CL43" s="7"/>
      <c r="CM43" s="7"/>
      <c r="CN43" s="7"/>
      <c r="CO43" s="7"/>
      <c r="CP43" s="7"/>
      <c r="CQ43" s="7"/>
      <c r="CR43" s="7"/>
      <c r="CS43" s="7"/>
      <c r="CT43" s="7"/>
      <c r="CU43" s="7"/>
      <c r="CV43" s="7"/>
      <c r="CW43" s="7"/>
      <c r="CX43" s="7"/>
      <c r="CY43" s="7"/>
      <c r="CZ43" s="7"/>
      <c r="DA43" s="7"/>
      <c r="DB43" s="7"/>
    </row>
    <row r="44" spans="2:106" x14ac:dyDescent="0.3">
      <c r="B44" s="1">
        <v>4721</v>
      </c>
      <c r="C44" s="1" t="s">
        <v>126</v>
      </c>
      <c r="D44" s="26">
        <v>0</v>
      </c>
      <c r="E44" s="26">
        <v>0</v>
      </c>
      <c r="F44" s="26">
        <v>0</v>
      </c>
      <c r="G44" s="26">
        <v>0</v>
      </c>
      <c r="H44" s="26">
        <v>22.5</v>
      </c>
      <c r="I44" s="26">
        <v>212.81</v>
      </c>
      <c r="J44" s="26">
        <v>235.17</v>
      </c>
      <c r="K44" s="26">
        <v>235.17</v>
      </c>
      <c r="L44" s="26">
        <v>245.17</v>
      </c>
      <c r="M44" s="26">
        <v>0</v>
      </c>
      <c r="N44" s="26">
        <v>0</v>
      </c>
      <c r="O44" s="26">
        <v>0</v>
      </c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7"/>
      <c r="BD44" s="7"/>
      <c r="BE44" s="7"/>
      <c r="BF44" s="7"/>
      <c r="BG44" s="7"/>
      <c r="BH44" s="7"/>
      <c r="BI44" s="7"/>
      <c r="BJ44" s="7"/>
      <c r="BK44" s="7"/>
      <c r="BL44" s="7"/>
      <c r="BM44" s="7"/>
      <c r="BN44" s="7"/>
      <c r="BO44" s="7"/>
      <c r="BP44" s="7"/>
      <c r="BQ44" s="7"/>
      <c r="BR44" s="7"/>
      <c r="BS44" s="7"/>
      <c r="BT44" s="7"/>
      <c r="BU44" s="7"/>
      <c r="BV44" s="7"/>
      <c r="BW44" s="7"/>
      <c r="BX44" s="7"/>
      <c r="BY44" s="7"/>
      <c r="BZ44" s="7"/>
      <c r="CA44" s="7"/>
      <c r="CB44" s="7"/>
      <c r="CC44" s="7"/>
      <c r="CD44" s="7"/>
      <c r="CE44" s="7"/>
      <c r="CF44" s="7"/>
      <c r="CG44" s="7"/>
      <c r="CH44" s="7"/>
      <c r="CI44" s="7"/>
      <c r="CJ44" s="7"/>
      <c r="CK44" s="7"/>
      <c r="CL44" s="7"/>
      <c r="CM44" s="7"/>
      <c r="CN44" s="7"/>
      <c r="CO44" s="7"/>
      <c r="CP44" s="7"/>
      <c r="CQ44" s="7"/>
      <c r="CR44" s="7"/>
      <c r="CS44" s="7"/>
      <c r="CT44" s="7"/>
      <c r="CU44" s="7"/>
      <c r="CV44" s="7"/>
      <c r="CW44" s="7"/>
      <c r="CX44" s="7"/>
      <c r="CY44" s="7"/>
      <c r="CZ44" s="7"/>
      <c r="DA44" s="7"/>
      <c r="DB44" s="7"/>
    </row>
    <row r="45" spans="2:106" x14ac:dyDescent="0.3">
      <c r="B45" s="1">
        <v>4730</v>
      </c>
      <c r="C45" s="1" t="s">
        <v>105</v>
      </c>
      <c r="D45" s="26">
        <v>0</v>
      </c>
      <c r="E45" s="26">
        <v>0</v>
      </c>
      <c r="F45" s="26">
        <v>0</v>
      </c>
      <c r="G45" s="26">
        <v>0</v>
      </c>
      <c r="H45" s="26">
        <v>0</v>
      </c>
      <c r="I45" s="26">
        <v>0</v>
      </c>
      <c r="J45" s="26">
        <v>0</v>
      </c>
      <c r="K45" s="26">
        <v>0</v>
      </c>
      <c r="L45" s="26">
        <v>0</v>
      </c>
      <c r="M45" s="26">
        <v>0</v>
      </c>
      <c r="N45" s="26">
        <v>0</v>
      </c>
      <c r="O45" s="26">
        <v>0</v>
      </c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7"/>
      <c r="BC45" s="7"/>
      <c r="BD45" s="7"/>
      <c r="BE45" s="7"/>
      <c r="BF45" s="7"/>
      <c r="BG45" s="7"/>
      <c r="BH45" s="7"/>
      <c r="BI45" s="7"/>
      <c r="BJ45" s="7"/>
      <c r="BK45" s="7"/>
      <c r="BL45" s="7"/>
      <c r="BM45" s="7"/>
      <c r="BN45" s="7"/>
      <c r="BO45" s="7"/>
      <c r="BP45" s="7"/>
      <c r="BQ45" s="7"/>
      <c r="BR45" s="7"/>
      <c r="BS45" s="7"/>
      <c r="BT45" s="7"/>
      <c r="BU45" s="7"/>
      <c r="BV45" s="7"/>
      <c r="BW45" s="7"/>
      <c r="BX45" s="7"/>
      <c r="BY45" s="7"/>
      <c r="BZ45" s="7"/>
      <c r="CA45" s="7"/>
      <c r="CB45" s="7"/>
      <c r="CC45" s="7"/>
      <c r="CD45" s="7"/>
      <c r="CE45" s="7"/>
      <c r="CF45" s="7"/>
      <c r="CG45" s="7"/>
      <c r="CH45" s="7"/>
      <c r="CI45" s="7"/>
      <c r="CJ45" s="7"/>
      <c r="CK45" s="7"/>
      <c r="CL45" s="7"/>
      <c r="CM45" s="7"/>
      <c r="CN45" s="7"/>
      <c r="CO45" s="7"/>
      <c r="CP45" s="7"/>
      <c r="CQ45" s="7"/>
      <c r="CR45" s="7"/>
      <c r="CS45" s="7"/>
      <c r="CT45" s="7"/>
      <c r="CU45" s="7"/>
      <c r="CV45" s="7"/>
      <c r="CW45" s="7"/>
      <c r="CX45" s="7"/>
      <c r="CY45" s="7"/>
      <c r="CZ45" s="7"/>
      <c r="DA45" s="7"/>
      <c r="DB45" s="7"/>
    </row>
    <row r="46" spans="2:106" x14ac:dyDescent="0.3">
      <c r="B46" s="1">
        <v>4920</v>
      </c>
      <c r="C46" s="1" t="s">
        <v>64</v>
      </c>
      <c r="D46" s="26">
        <v>0</v>
      </c>
      <c r="E46" s="26">
        <v>0</v>
      </c>
      <c r="F46" s="26">
        <v>0</v>
      </c>
      <c r="G46" s="26">
        <v>0</v>
      </c>
      <c r="H46" s="26">
        <v>0</v>
      </c>
      <c r="I46" s="26">
        <v>0</v>
      </c>
      <c r="J46" s="26">
        <v>0</v>
      </c>
      <c r="K46" s="26">
        <v>0</v>
      </c>
      <c r="L46" s="26">
        <v>0</v>
      </c>
      <c r="M46" s="26">
        <v>0</v>
      </c>
      <c r="N46" s="26">
        <v>0</v>
      </c>
      <c r="O46" s="26">
        <v>0</v>
      </c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7"/>
      <c r="BF46" s="7"/>
      <c r="BG46" s="7"/>
      <c r="BH46" s="7"/>
      <c r="BI46" s="7"/>
      <c r="BJ46" s="7"/>
      <c r="BK46" s="7"/>
      <c r="BL46" s="7"/>
      <c r="BM46" s="7"/>
      <c r="BN46" s="7"/>
      <c r="BO46" s="7"/>
      <c r="BP46" s="7"/>
      <c r="BQ46" s="7"/>
      <c r="BR46" s="7"/>
      <c r="BS46" s="7"/>
      <c r="BT46" s="7"/>
      <c r="BU46" s="7"/>
      <c r="BV46" s="7"/>
      <c r="BW46" s="7"/>
      <c r="BX46" s="7"/>
      <c r="BY46" s="7"/>
      <c r="BZ46" s="7"/>
      <c r="CA46" s="7"/>
      <c r="CB46" s="7"/>
      <c r="CC46" s="7"/>
      <c r="CD46" s="7"/>
      <c r="CE46" s="7"/>
      <c r="CF46" s="7"/>
      <c r="CG46" s="7"/>
      <c r="CH46" s="7"/>
      <c r="CI46" s="7"/>
      <c r="CJ46" s="7"/>
      <c r="CK46" s="7"/>
      <c r="CL46" s="7"/>
      <c r="CM46" s="7"/>
      <c r="CN46" s="7"/>
      <c r="CO46" s="7"/>
      <c r="CP46" s="7"/>
      <c r="CQ46" s="7"/>
      <c r="CR46" s="7"/>
      <c r="CS46" s="7"/>
      <c r="CT46" s="7"/>
      <c r="CU46" s="7"/>
      <c r="CV46" s="7"/>
      <c r="CW46" s="7"/>
      <c r="CX46" s="7"/>
      <c r="CY46" s="7"/>
      <c r="CZ46" s="7"/>
      <c r="DA46" s="7"/>
      <c r="DB46" s="7"/>
    </row>
    <row r="47" spans="2:106" x14ac:dyDescent="0.3">
      <c r="B47" s="1">
        <v>4930</v>
      </c>
      <c r="C47" s="1" t="s">
        <v>101</v>
      </c>
      <c r="D47" s="26">
        <v>0</v>
      </c>
      <c r="E47" s="26">
        <v>0</v>
      </c>
      <c r="F47" s="26">
        <v>0</v>
      </c>
      <c r="G47" s="26">
        <v>0</v>
      </c>
      <c r="H47" s="26">
        <v>4150</v>
      </c>
      <c r="I47" s="26">
        <v>4150</v>
      </c>
      <c r="J47" s="26">
        <v>4150</v>
      </c>
      <c r="K47" s="26">
        <v>5250</v>
      </c>
      <c r="L47" s="26">
        <v>5250</v>
      </c>
      <c r="M47" s="26">
        <v>0</v>
      </c>
      <c r="N47" s="26">
        <v>0</v>
      </c>
      <c r="O47" s="26">
        <v>0</v>
      </c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7"/>
      <c r="BE47" s="7"/>
      <c r="BF47" s="7"/>
      <c r="BG47" s="7"/>
      <c r="BH47" s="7"/>
      <c r="BI47" s="7"/>
      <c r="BJ47" s="7"/>
      <c r="BK47" s="7"/>
      <c r="BL47" s="7"/>
      <c r="BM47" s="7"/>
      <c r="BN47" s="7"/>
      <c r="BO47" s="7"/>
      <c r="BP47" s="7"/>
      <c r="BQ47" s="7"/>
      <c r="BR47" s="7"/>
      <c r="BS47" s="7"/>
      <c r="BT47" s="7"/>
      <c r="BU47" s="7"/>
      <c r="BV47" s="7"/>
      <c r="BW47" s="7"/>
      <c r="BX47" s="7"/>
      <c r="BY47" s="7"/>
      <c r="BZ47" s="7"/>
      <c r="CA47" s="7"/>
      <c r="CB47" s="7"/>
      <c r="CC47" s="7"/>
      <c r="CD47" s="7"/>
      <c r="CE47" s="7"/>
      <c r="CF47" s="7"/>
      <c r="CG47" s="7"/>
      <c r="CH47" s="7"/>
      <c r="CI47" s="7"/>
      <c r="CJ47" s="7"/>
      <c r="CK47" s="7"/>
      <c r="CL47" s="7"/>
      <c r="CM47" s="7"/>
      <c r="CN47" s="7"/>
      <c r="CO47" s="7"/>
      <c r="CP47" s="7"/>
      <c r="CQ47" s="7"/>
      <c r="CR47" s="7"/>
      <c r="CS47" s="7"/>
      <c r="CT47" s="7"/>
      <c r="CU47" s="7"/>
      <c r="CV47" s="7"/>
      <c r="CW47" s="7"/>
      <c r="CX47" s="7"/>
      <c r="CY47" s="7"/>
      <c r="CZ47" s="7"/>
      <c r="DA47" s="7"/>
      <c r="DB47" s="7"/>
    </row>
    <row r="48" spans="2:106" x14ac:dyDescent="0.3">
      <c r="B48" s="1"/>
      <c r="C48" s="1"/>
      <c r="D48" s="28"/>
      <c r="E48" s="28"/>
      <c r="F48" s="29"/>
      <c r="G48" s="28"/>
      <c r="H48" s="28"/>
      <c r="I48" s="26"/>
      <c r="J48" s="26"/>
      <c r="K48" s="27"/>
      <c r="L48" s="26"/>
      <c r="M48" s="27"/>
      <c r="N48" s="28"/>
      <c r="O48" s="28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  <c r="BG48" s="7"/>
      <c r="BH48" s="7"/>
      <c r="BI48" s="7"/>
      <c r="BJ48" s="7"/>
      <c r="BK48" s="7"/>
      <c r="BL48" s="7"/>
      <c r="BM48" s="7"/>
      <c r="BN48" s="7"/>
      <c r="BO48" s="7"/>
      <c r="BP48" s="7"/>
      <c r="BQ48" s="7"/>
      <c r="BR48" s="7"/>
      <c r="BS48" s="7"/>
      <c r="BT48" s="7"/>
      <c r="BU48" s="7"/>
      <c r="BV48" s="7"/>
      <c r="BW48" s="7"/>
      <c r="BX48" s="7"/>
      <c r="BY48" s="7"/>
      <c r="BZ48" s="7"/>
      <c r="CA48" s="7"/>
      <c r="CB48" s="7"/>
      <c r="CC48" s="7"/>
      <c r="CD48" s="7"/>
      <c r="CE48" s="7"/>
      <c r="CF48" s="7"/>
      <c r="CG48" s="7"/>
      <c r="CH48" s="7"/>
      <c r="CI48" s="7"/>
      <c r="CJ48" s="7"/>
      <c r="CK48" s="7"/>
      <c r="CL48" s="7"/>
      <c r="CM48" s="7"/>
      <c r="CN48" s="7"/>
      <c r="CO48" s="7"/>
      <c r="CP48" s="7"/>
      <c r="CQ48" s="7"/>
      <c r="CR48" s="7"/>
      <c r="CS48" s="7"/>
      <c r="CT48" s="7"/>
      <c r="CU48" s="7"/>
      <c r="CV48" s="7"/>
      <c r="CW48" s="7"/>
      <c r="CX48" s="7"/>
      <c r="CY48" s="7"/>
      <c r="CZ48" s="7"/>
      <c r="DA48" s="7"/>
      <c r="DB48" s="7"/>
    </row>
    <row r="49" spans="2:106" s="2" customFormat="1" x14ac:dyDescent="0.3">
      <c r="B49" s="3" t="s">
        <v>66</v>
      </c>
      <c r="C49" s="3" t="s">
        <v>23</v>
      </c>
      <c r="D49" s="33">
        <f t="shared" ref="D49:O49" si="1">SUM(D25:D48)</f>
        <v>6346.77</v>
      </c>
      <c r="E49" s="33">
        <f t="shared" si="1"/>
        <v>15846.36</v>
      </c>
      <c r="F49" s="33">
        <f t="shared" si="1"/>
        <v>21633.719999999998</v>
      </c>
      <c r="G49" s="33">
        <f t="shared" si="1"/>
        <v>27035.39</v>
      </c>
      <c r="H49" s="33">
        <f t="shared" si="1"/>
        <v>38090.54</v>
      </c>
      <c r="I49" s="33">
        <f t="shared" si="1"/>
        <v>43373.619999999995</v>
      </c>
      <c r="J49" s="33">
        <f t="shared" si="1"/>
        <v>52207.81</v>
      </c>
      <c r="K49" s="33">
        <f t="shared" si="1"/>
        <v>59202.249999999993</v>
      </c>
      <c r="L49" s="33">
        <f t="shared" si="1"/>
        <v>67881.709999999992</v>
      </c>
      <c r="M49" s="33">
        <f t="shared" si="1"/>
        <v>0</v>
      </c>
      <c r="N49" s="33">
        <f t="shared" si="1"/>
        <v>0</v>
      </c>
      <c r="O49" s="33">
        <f t="shared" si="1"/>
        <v>0</v>
      </c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8"/>
      <c r="AX49" s="8"/>
      <c r="AY49" s="8"/>
      <c r="AZ49" s="8"/>
      <c r="BA49" s="8"/>
      <c r="BB49" s="8"/>
      <c r="BC49" s="8"/>
      <c r="BD49" s="8"/>
      <c r="BE49" s="8"/>
      <c r="BF49" s="8"/>
      <c r="BG49" s="8"/>
      <c r="BH49" s="8"/>
      <c r="BI49" s="8"/>
      <c r="BJ49" s="8"/>
      <c r="BK49" s="8"/>
      <c r="BL49" s="8"/>
      <c r="BM49" s="8"/>
      <c r="BN49" s="8"/>
      <c r="BO49" s="8"/>
      <c r="BP49" s="8"/>
      <c r="BQ49" s="8"/>
      <c r="BR49" s="8"/>
      <c r="BS49" s="8"/>
      <c r="BT49" s="8"/>
      <c r="BU49" s="8"/>
      <c r="BV49" s="8"/>
      <c r="BW49" s="8"/>
      <c r="BX49" s="8"/>
      <c r="BY49" s="8"/>
      <c r="BZ49" s="8"/>
      <c r="CA49" s="8"/>
      <c r="CB49" s="8"/>
      <c r="CC49" s="8"/>
      <c r="CD49" s="8"/>
      <c r="CE49" s="8"/>
      <c r="CF49" s="8"/>
      <c r="CG49" s="8"/>
      <c r="CH49" s="8"/>
      <c r="CI49" s="8"/>
      <c r="CJ49" s="8"/>
      <c r="CK49" s="8"/>
      <c r="CL49" s="8"/>
      <c r="CM49" s="8"/>
      <c r="CN49" s="8"/>
      <c r="CO49" s="8"/>
      <c r="CP49" s="8"/>
      <c r="CQ49" s="8"/>
      <c r="CR49" s="8"/>
      <c r="CS49" s="8"/>
      <c r="CT49" s="8"/>
      <c r="CU49" s="8"/>
      <c r="CV49" s="8"/>
      <c r="CW49" s="8"/>
      <c r="CX49" s="8"/>
      <c r="CY49" s="8"/>
      <c r="CZ49" s="8"/>
      <c r="DA49" s="8"/>
      <c r="DB49" s="8"/>
    </row>
    <row r="50" spans="2:106" x14ac:dyDescent="0.3">
      <c r="D50" s="28"/>
      <c r="E50" s="28"/>
      <c r="F50" s="29"/>
      <c r="G50" s="28"/>
      <c r="H50" s="28"/>
      <c r="I50" s="26"/>
      <c r="J50" s="26"/>
      <c r="K50" s="27"/>
      <c r="L50" s="26"/>
      <c r="M50" s="28"/>
      <c r="N50" s="28"/>
      <c r="O50" s="28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7"/>
      <c r="BD50" s="7"/>
      <c r="BE50" s="7"/>
      <c r="BF50" s="7"/>
      <c r="BG50" s="7"/>
      <c r="BH50" s="7"/>
      <c r="BI50" s="7"/>
      <c r="BJ50" s="7"/>
      <c r="BK50" s="7"/>
      <c r="BL50" s="7"/>
      <c r="BM50" s="7"/>
      <c r="BN50" s="7"/>
      <c r="BO50" s="7"/>
      <c r="BP50" s="7"/>
      <c r="BQ50" s="7"/>
      <c r="BR50" s="7"/>
      <c r="BS50" s="7"/>
      <c r="BT50" s="7"/>
      <c r="BU50" s="7"/>
      <c r="BV50" s="7"/>
      <c r="BW50" s="7"/>
      <c r="BX50" s="7"/>
      <c r="BY50" s="7"/>
      <c r="BZ50" s="7"/>
      <c r="CA50" s="7"/>
      <c r="CB50" s="7"/>
      <c r="CC50" s="7"/>
      <c r="CD50" s="7"/>
      <c r="CE50" s="7"/>
      <c r="CF50" s="7"/>
      <c r="CG50" s="7"/>
      <c r="CH50" s="7"/>
      <c r="CI50" s="7"/>
      <c r="CJ50" s="7"/>
      <c r="CK50" s="7"/>
      <c r="CL50" s="7"/>
      <c r="CM50" s="7"/>
      <c r="CN50" s="7"/>
      <c r="CO50" s="7"/>
      <c r="CP50" s="7"/>
      <c r="CQ50" s="7"/>
      <c r="CR50" s="7"/>
      <c r="CS50" s="7"/>
      <c r="CT50" s="7"/>
      <c r="CU50" s="7"/>
      <c r="CV50" s="7"/>
      <c r="CW50" s="7"/>
      <c r="CX50" s="7"/>
      <c r="CY50" s="7"/>
      <c r="CZ50" s="7"/>
      <c r="DA50" s="7"/>
      <c r="DB50" s="7"/>
    </row>
    <row r="51" spans="2:106" x14ac:dyDescent="0.3">
      <c r="B51" s="13">
        <v>104</v>
      </c>
      <c r="C51" s="12" t="s">
        <v>37</v>
      </c>
      <c r="D51" s="28"/>
      <c r="E51" s="28"/>
      <c r="F51" s="29"/>
      <c r="G51" s="28"/>
      <c r="H51" s="28"/>
      <c r="I51" s="26"/>
      <c r="J51" s="26"/>
      <c r="K51" s="27"/>
      <c r="L51" s="26"/>
      <c r="M51" s="28"/>
      <c r="N51" s="28"/>
      <c r="O51" s="28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7"/>
      <c r="BD51" s="7"/>
      <c r="BE51" s="7"/>
      <c r="BF51" s="7"/>
      <c r="BG51" s="7"/>
      <c r="BH51" s="7"/>
      <c r="BI51" s="7"/>
      <c r="BJ51" s="7"/>
      <c r="BK51" s="7"/>
      <c r="BL51" s="7"/>
      <c r="BM51" s="7"/>
      <c r="BN51" s="7"/>
      <c r="BO51" s="7"/>
      <c r="BP51" s="7"/>
      <c r="BQ51" s="7"/>
      <c r="BR51" s="7"/>
      <c r="BS51" s="7"/>
      <c r="BT51" s="7"/>
      <c r="BU51" s="7"/>
      <c r="BV51" s="7"/>
      <c r="BW51" s="7"/>
      <c r="BX51" s="7"/>
      <c r="BY51" s="7"/>
      <c r="BZ51" s="7"/>
      <c r="CA51" s="7"/>
      <c r="CB51" s="7"/>
      <c r="CC51" s="7"/>
      <c r="CD51" s="7"/>
      <c r="CE51" s="7"/>
      <c r="CF51" s="7"/>
      <c r="CG51" s="7"/>
      <c r="CH51" s="7"/>
      <c r="CI51" s="7"/>
      <c r="CJ51" s="7"/>
      <c r="CK51" s="7"/>
      <c r="CL51" s="7"/>
      <c r="CM51" s="7"/>
      <c r="CN51" s="7"/>
      <c r="CO51" s="7"/>
      <c r="CP51" s="7"/>
      <c r="CQ51" s="7"/>
      <c r="CR51" s="7"/>
      <c r="CS51" s="7"/>
      <c r="CT51" s="7"/>
      <c r="CU51" s="7"/>
      <c r="CV51" s="7"/>
      <c r="CW51" s="7"/>
      <c r="CX51" s="7"/>
      <c r="CY51" s="7"/>
      <c r="CZ51" s="7"/>
      <c r="DA51" s="7"/>
      <c r="DB51" s="7"/>
    </row>
    <row r="52" spans="2:106" x14ac:dyDescent="0.3">
      <c r="B52">
        <v>4140</v>
      </c>
      <c r="C52" s="1" t="s">
        <v>37</v>
      </c>
      <c r="D52" s="26">
        <v>0</v>
      </c>
      <c r="E52" s="26">
        <v>127.5</v>
      </c>
      <c r="F52" s="26">
        <v>127.5</v>
      </c>
      <c r="G52" s="26">
        <v>127.5</v>
      </c>
      <c r="H52" s="26">
        <v>0</v>
      </c>
      <c r="I52" s="26">
        <v>0</v>
      </c>
      <c r="J52" s="26">
        <v>0</v>
      </c>
      <c r="K52" s="26">
        <v>0</v>
      </c>
      <c r="L52" s="26">
        <v>0</v>
      </c>
      <c r="M52" s="26">
        <v>0</v>
      </c>
      <c r="N52" s="26">
        <v>0</v>
      </c>
      <c r="O52" s="26">
        <v>0</v>
      </c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7"/>
      <c r="BD52" s="7"/>
      <c r="BE52" s="7"/>
      <c r="BF52" s="7"/>
      <c r="BG52" s="7"/>
      <c r="BH52" s="7"/>
      <c r="BI52" s="7"/>
      <c r="BJ52" s="7"/>
      <c r="BK52" s="7"/>
      <c r="BL52" s="7"/>
      <c r="BM52" s="7"/>
      <c r="BN52" s="7"/>
      <c r="BO52" s="7"/>
      <c r="BP52" s="7"/>
      <c r="BQ52" s="7"/>
      <c r="BR52" s="7"/>
      <c r="BS52" s="7"/>
      <c r="BT52" s="7"/>
      <c r="BU52" s="7"/>
      <c r="BV52" s="7"/>
      <c r="BW52" s="7"/>
      <c r="BX52" s="7"/>
      <c r="BY52" s="7"/>
      <c r="BZ52" s="7"/>
      <c r="CA52" s="7"/>
      <c r="CB52" s="7"/>
      <c r="CC52" s="7"/>
      <c r="CD52" s="7"/>
      <c r="CE52" s="7"/>
      <c r="CF52" s="7"/>
      <c r="CG52" s="7"/>
      <c r="CH52" s="7"/>
      <c r="CI52" s="7"/>
      <c r="CJ52" s="7"/>
      <c r="CK52" s="7"/>
      <c r="CL52" s="7"/>
      <c r="CM52" s="7"/>
      <c r="CN52" s="7"/>
      <c r="CO52" s="7"/>
      <c r="CP52" s="7"/>
      <c r="CQ52" s="7"/>
      <c r="CR52" s="7"/>
      <c r="CS52" s="7"/>
      <c r="CT52" s="7"/>
      <c r="CU52" s="7"/>
      <c r="CV52" s="7"/>
      <c r="CW52" s="7"/>
      <c r="CX52" s="7"/>
      <c r="CY52" s="7"/>
      <c r="CZ52" s="7"/>
      <c r="DA52" s="7"/>
      <c r="DB52" s="7"/>
    </row>
    <row r="53" spans="2:106" x14ac:dyDescent="0.3">
      <c r="B53">
        <v>4142</v>
      </c>
      <c r="C53" s="1" t="s">
        <v>38</v>
      </c>
      <c r="D53" s="26">
        <v>0</v>
      </c>
      <c r="E53" s="26">
        <v>3000</v>
      </c>
      <c r="F53" s="26">
        <v>3000</v>
      </c>
      <c r="G53" s="26">
        <v>3000</v>
      </c>
      <c r="H53" s="26">
        <v>3000</v>
      </c>
      <c r="I53" s="26">
        <v>3000</v>
      </c>
      <c r="J53" s="26">
        <v>3000</v>
      </c>
      <c r="K53" s="26">
        <v>3000</v>
      </c>
      <c r="L53" s="26">
        <v>3000</v>
      </c>
      <c r="M53" s="26">
        <v>0</v>
      </c>
      <c r="N53" s="26">
        <v>0</v>
      </c>
      <c r="O53" s="26">
        <v>0</v>
      </c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7"/>
      <c r="BD53" s="7"/>
      <c r="BE53" s="7"/>
      <c r="BF53" s="7"/>
      <c r="BG53" s="7"/>
      <c r="BH53" s="7"/>
      <c r="BI53" s="7"/>
      <c r="BJ53" s="7"/>
      <c r="BK53" s="7"/>
      <c r="BL53" s="7"/>
      <c r="BM53" s="7"/>
      <c r="BN53" s="7"/>
      <c r="BO53" s="7"/>
      <c r="BP53" s="7"/>
      <c r="BQ53" s="7"/>
      <c r="BR53" s="7"/>
      <c r="BS53" s="7"/>
      <c r="BT53" s="7"/>
      <c r="BU53" s="7"/>
      <c r="BV53" s="7"/>
      <c r="BW53" s="7"/>
      <c r="BX53" s="7"/>
      <c r="BY53" s="7"/>
      <c r="BZ53" s="7"/>
      <c r="CA53" s="7"/>
      <c r="CB53" s="7"/>
      <c r="CC53" s="7"/>
      <c r="CD53" s="7"/>
      <c r="CE53" s="7"/>
      <c r="CF53" s="7"/>
      <c r="CG53" s="7"/>
      <c r="CH53" s="7"/>
      <c r="CI53" s="7"/>
      <c r="CJ53" s="7"/>
      <c r="CK53" s="7"/>
      <c r="CL53" s="7"/>
      <c r="CM53" s="7"/>
      <c r="CN53" s="7"/>
      <c r="CO53" s="7"/>
      <c r="CP53" s="7"/>
      <c r="CQ53" s="7"/>
      <c r="CR53" s="7"/>
      <c r="CS53" s="7"/>
      <c r="CT53" s="7"/>
      <c r="CU53" s="7"/>
      <c r="CV53" s="7"/>
      <c r="CW53" s="7"/>
      <c r="CX53" s="7"/>
      <c r="CY53" s="7"/>
      <c r="CZ53" s="7"/>
      <c r="DA53" s="7"/>
      <c r="DB53" s="7"/>
    </row>
    <row r="54" spans="2:106" x14ac:dyDescent="0.3">
      <c r="B54">
        <v>4143</v>
      </c>
      <c r="C54" s="1" t="s">
        <v>39</v>
      </c>
      <c r="D54" s="26">
        <v>0</v>
      </c>
      <c r="E54" s="26">
        <v>70.8</v>
      </c>
      <c r="F54" s="26">
        <v>70.98</v>
      </c>
      <c r="G54" s="26">
        <v>71.17</v>
      </c>
      <c r="H54" s="26">
        <v>171.36</v>
      </c>
      <c r="I54" s="26">
        <v>171.56</v>
      </c>
      <c r="J54" s="26">
        <v>171.77</v>
      </c>
      <c r="K54" s="26">
        <v>171.97</v>
      </c>
      <c r="L54" s="26">
        <v>172.17</v>
      </c>
      <c r="M54" s="26">
        <v>0</v>
      </c>
      <c r="N54" s="26">
        <v>0</v>
      </c>
      <c r="O54" s="26">
        <v>0</v>
      </c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/>
      <c r="BA54" s="7"/>
      <c r="BB54" s="7"/>
      <c r="BC54" s="7"/>
      <c r="BD54" s="7"/>
      <c r="BE54" s="7"/>
      <c r="BF54" s="7"/>
      <c r="BG54" s="7"/>
      <c r="BH54" s="7"/>
      <c r="BI54" s="7"/>
      <c r="BJ54" s="7"/>
      <c r="BK54" s="7"/>
      <c r="BL54" s="7"/>
      <c r="BM54" s="7"/>
      <c r="BN54" s="7"/>
      <c r="BO54" s="7"/>
      <c r="BP54" s="7"/>
      <c r="BQ54" s="7"/>
      <c r="BR54" s="7"/>
      <c r="BS54" s="7"/>
      <c r="BT54" s="7"/>
      <c r="BU54" s="7"/>
      <c r="BV54" s="7"/>
      <c r="BW54" s="7"/>
      <c r="BX54" s="7"/>
      <c r="BY54" s="7"/>
      <c r="BZ54" s="7"/>
      <c r="CA54" s="7"/>
      <c r="CB54" s="7"/>
      <c r="CC54" s="7"/>
      <c r="CD54" s="7"/>
      <c r="CE54" s="7"/>
      <c r="CF54" s="7"/>
      <c r="CG54" s="7"/>
      <c r="CH54" s="7"/>
      <c r="CI54" s="7"/>
      <c r="CJ54" s="7"/>
      <c r="CK54" s="7"/>
      <c r="CL54" s="7"/>
      <c r="CM54" s="7"/>
      <c r="CN54" s="7"/>
      <c r="CO54" s="7"/>
      <c r="CP54" s="7"/>
      <c r="CQ54" s="7"/>
      <c r="CR54" s="7"/>
      <c r="CS54" s="7"/>
      <c r="CT54" s="7"/>
      <c r="CU54" s="7"/>
      <c r="CV54" s="7"/>
      <c r="CW54" s="7"/>
      <c r="CX54" s="7"/>
      <c r="CY54" s="7"/>
      <c r="CZ54" s="7"/>
      <c r="DA54" s="7"/>
      <c r="DB54" s="7"/>
    </row>
    <row r="55" spans="2:106" x14ac:dyDescent="0.3">
      <c r="B55">
        <v>4144</v>
      </c>
      <c r="C55" s="1" t="s">
        <v>65</v>
      </c>
      <c r="D55" s="26">
        <v>0</v>
      </c>
      <c r="E55" s="26">
        <v>0</v>
      </c>
      <c r="F55" s="26">
        <v>0</v>
      </c>
      <c r="G55" s="26">
        <v>0</v>
      </c>
      <c r="H55" s="26">
        <v>0</v>
      </c>
      <c r="I55" s="26">
        <v>0</v>
      </c>
      <c r="J55" s="26">
        <v>461</v>
      </c>
      <c r="K55" s="26">
        <v>461</v>
      </c>
      <c r="L55" s="26">
        <v>461</v>
      </c>
      <c r="M55" s="26">
        <v>0</v>
      </c>
      <c r="N55" s="26">
        <v>0</v>
      </c>
      <c r="O55" s="26">
        <v>0</v>
      </c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7"/>
      <c r="BB55" s="7"/>
      <c r="BC55" s="7"/>
      <c r="BD55" s="7"/>
      <c r="BE55" s="7"/>
      <c r="BF55" s="7"/>
      <c r="BG55" s="7"/>
      <c r="BH55" s="7"/>
      <c r="BI55" s="7"/>
      <c r="BJ55" s="7"/>
      <c r="BK55" s="7"/>
      <c r="BL55" s="7"/>
      <c r="BM55" s="7"/>
      <c r="BN55" s="7"/>
      <c r="BO55" s="7"/>
      <c r="BP55" s="7"/>
      <c r="BQ55" s="7"/>
      <c r="BR55" s="7"/>
      <c r="BS55" s="7"/>
      <c r="BT55" s="7"/>
      <c r="BU55" s="7"/>
      <c r="BV55" s="7"/>
      <c r="BW55" s="7"/>
      <c r="BX55" s="7"/>
      <c r="BY55" s="7"/>
      <c r="BZ55" s="7"/>
      <c r="CA55" s="7"/>
      <c r="CB55" s="7"/>
      <c r="CC55" s="7"/>
      <c r="CD55" s="7"/>
      <c r="CE55" s="7"/>
      <c r="CF55" s="7"/>
      <c r="CG55" s="7"/>
      <c r="CH55" s="7"/>
      <c r="CI55" s="7"/>
      <c r="CJ55" s="7"/>
      <c r="CK55" s="7"/>
      <c r="CL55" s="7"/>
      <c r="CM55" s="7"/>
      <c r="CN55" s="7"/>
      <c r="CO55" s="7"/>
      <c r="CP55" s="7"/>
      <c r="CQ55" s="7"/>
      <c r="CR55" s="7"/>
      <c r="CS55" s="7"/>
      <c r="CT55" s="7"/>
      <c r="CU55" s="7"/>
      <c r="CV55" s="7"/>
      <c r="CW55" s="7"/>
      <c r="CX55" s="7"/>
      <c r="CY55" s="7"/>
      <c r="CZ55" s="7"/>
      <c r="DA55" s="7"/>
      <c r="DB55" s="7"/>
    </row>
    <row r="56" spans="2:106" x14ac:dyDescent="0.3">
      <c r="B56" s="1">
        <v>4145</v>
      </c>
      <c r="C56" s="1" t="s">
        <v>40</v>
      </c>
      <c r="D56" s="26">
        <v>0</v>
      </c>
      <c r="E56" s="26">
        <v>0</v>
      </c>
      <c r="F56" s="26">
        <v>0</v>
      </c>
      <c r="G56" s="26">
        <v>0</v>
      </c>
      <c r="H56" s="26">
        <v>0</v>
      </c>
      <c r="I56" s="26">
        <v>0</v>
      </c>
      <c r="J56" s="26">
        <v>0</v>
      </c>
      <c r="K56" s="26">
        <v>0</v>
      </c>
      <c r="L56" s="26">
        <v>0</v>
      </c>
      <c r="M56" s="26">
        <v>0</v>
      </c>
      <c r="N56" s="26">
        <v>0</v>
      </c>
      <c r="O56" s="26">
        <v>0</v>
      </c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  <c r="AY56" s="7"/>
      <c r="AZ56" s="7"/>
      <c r="BA56" s="7"/>
      <c r="BB56" s="7"/>
      <c r="BC56" s="7"/>
      <c r="BD56" s="7"/>
      <c r="BE56" s="7"/>
      <c r="BF56" s="7"/>
      <c r="BG56" s="7"/>
      <c r="BH56" s="7"/>
      <c r="BI56" s="7"/>
      <c r="BJ56" s="7"/>
      <c r="BK56" s="7"/>
      <c r="BL56" s="7"/>
      <c r="BM56" s="7"/>
      <c r="BN56" s="7"/>
      <c r="BO56" s="7"/>
      <c r="BP56" s="7"/>
      <c r="BQ56" s="7"/>
      <c r="BR56" s="7"/>
      <c r="BS56" s="7"/>
      <c r="BT56" s="7"/>
      <c r="BU56" s="7"/>
      <c r="BV56" s="7"/>
      <c r="BW56" s="7"/>
      <c r="BX56" s="7"/>
      <c r="BY56" s="7"/>
      <c r="BZ56" s="7"/>
      <c r="CA56" s="7"/>
      <c r="CB56" s="7"/>
      <c r="CC56" s="7"/>
      <c r="CD56" s="7"/>
      <c r="CE56" s="7"/>
      <c r="CF56" s="7"/>
      <c r="CG56" s="7"/>
      <c r="CH56" s="7"/>
      <c r="CI56" s="7"/>
      <c r="CJ56" s="7"/>
      <c r="CK56" s="7"/>
      <c r="CL56" s="7"/>
      <c r="CM56" s="7"/>
      <c r="CN56" s="7"/>
      <c r="CO56" s="7"/>
      <c r="CP56" s="7"/>
      <c r="CQ56" s="7"/>
      <c r="CR56" s="7"/>
      <c r="CS56" s="7"/>
      <c r="CT56" s="7"/>
      <c r="CU56" s="7"/>
      <c r="CV56" s="7"/>
      <c r="CW56" s="7"/>
      <c r="CX56" s="7"/>
      <c r="CY56" s="7"/>
      <c r="CZ56" s="7"/>
      <c r="DA56" s="7"/>
      <c r="DB56" s="7"/>
    </row>
    <row r="57" spans="2:106" x14ac:dyDescent="0.3">
      <c r="B57" s="1">
        <v>4146</v>
      </c>
      <c r="C57" s="1" t="s">
        <v>41</v>
      </c>
      <c r="D57" s="26">
        <v>0</v>
      </c>
      <c r="E57" s="26">
        <v>0</v>
      </c>
      <c r="F57" s="26">
        <v>0</v>
      </c>
      <c r="G57" s="26">
        <v>0</v>
      </c>
      <c r="H57" s="26">
        <v>0</v>
      </c>
      <c r="I57" s="26">
        <v>0</v>
      </c>
      <c r="J57" s="26">
        <v>0</v>
      </c>
      <c r="K57" s="26">
        <v>0</v>
      </c>
      <c r="L57" s="26">
        <v>0</v>
      </c>
      <c r="M57" s="26">
        <v>0</v>
      </c>
      <c r="N57" s="26">
        <v>0</v>
      </c>
      <c r="O57" s="26">
        <v>0</v>
      </c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  <c r="AS57" s="7"/>
      <c r="AT57" s="7"/>
      <c r="AU57" s="7"/>
      <c r="AV57" s="7"/>
      <c r="AW57" s="7"/>
      <c r="AX57" s="7"/>
      <c r="AY57" s="7"/>
      <c r="AZ57" s="7"/>
      <c r="BA57" s="7"/>
      <c r="BB57" s="7"/>
      <c r="BC57" s="7"/>
      <c r="BD57" s="7"/>
      <c r="BE57" s="7"/>
      <c r="BF57" s="7"/>
      <c r="BG57" s="7"/>
      <c r="BH57" s="7"/>
      <c r="BI57" s="7"/>
      <c r="BJ57" s="7"/>
      <c r="BK57" s="7"/>
      <c r="BL57" s="7"/>
      <c r="BM57" s="7"/>
      <c r="BN57" s="7"/>
      <c r="BO57" s="7"/>
      <c r="BP57" s="7"/>
      <c r="BQ57" s="7"/>
      <c r="BR57" s="7"/>
      <c r="BS57" s="7"/>
      <c r="BT57" s="7"/>
      <c r="BU57" s="7"/>
      <c r="BV57" s="7"/>
      <c r="BW57" s="7"/>
      <c r="BX57" s="7"/>
      <c r="BY57" s="7"/>
      <c r="BZ57" s="7"/>
      <c r="CA57" s="7"/>
      <c r="CB57" s="7"/>
      <c r="CC57" s="7"/>
      <c r="CD57" s="7"/>
      <c r="CE57" s="7"/>
      <c r="CF57" s="7"/>
      <c r="CG57" s="7"/>
      <c r="CH57" s="7"/>
      <c r="CI57" s="7"/>
      <c r="CJ57" s="7"/>
      <c r="CK57" s="7"/>
      <c r="CL57" s="7"/>
      <c r="CM57" s="7"/>
      <c r="CN57" s="7"/>
      <c r="CO57" s="7"/>
      <c r="CP57" s="7"/>
      <c r="CQ57" s="7"/>
      <c r="CR57" s="7"/>
      <c r="CS57" s="7"/>
      <c r="CT57" s="7"/>
      <c r="CU57" s="7"/>
      <c r="CV57" s="7"/>
      <c r="CW57" s="7"/>
      <c r="CX57" s="7"/>
      <c r="CY57" s="7"/>
      <c r="CZ57" s="7"/>
      <c r="DA57" s="7"/>
      <c r="DB57" s="7"/>
    </row>
    <row r="58" spans="2:106" x14ac:dyDescent="0.3">
      <c r="D58" s="28"/>
      <c r="E58" s="28"/>
      <c r="F58" s="29"/>
      <c r="G58" s="28"/>
      <c r="H58" s="28"/>
      <c r="I58" s="28"/>
      <c r="J58" s="28"/>
      <c r="K58" s="28"/>
      <c r="L58" s="28"/>
      <c r="M58" s="28"/>
      <c r="N58" s="28"/>
      <c r="O58" s="28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7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7"/>
      <c r="BK58" s="7"/>
      <c r="BL58" s="7"/>
      <c r="BM58" s="7"/>
      <c r="BN58" s="7"/>
      <c r="BO58" s="7"/>
      <c r="BP58" s="7"/>
      <c r="BQ58" s="7"/>
      <c r="BR58" s="7"/>
      <c r="BS58" s="7"/>
      <c r="BT58" s="7"/>
      <c r="BU58" s="7"/>
      <c r="BV58" s="7"/>
      <c r="BW58" s="7"/>
      <c r="BX58" s="7"/>
      <c r="BY58" s="7"/>
      <c r="BZ58" s="7"/>
      <c r="CA58" s="7"/>
      <c r="CB58" s="7"/>
      <c r="CC58" s="7"/>
      <c r="CD58" s="7"/>
      <c r="CE58" s="7"/>
      <c r="CF58" s="7"/>
      <c r="CG58" s="7"/>
      <c r="CH58" s="7"/>
      <c r="CI58" s="7"/>
      <c r="CJ58" s="7"/>
      <c r="CK58" s="7"/>
      <c r="CL58" s="7"/>
      <c r="CM58" s="7"/>
      <c r="CN58" s="7"/>
      <c r="CO58" s="7"/>
      <c r="CP58" s="7"/>
      <c r="CQ58" s="7"/>
      <c r="CR58" s="7"/>
      <c r="CS58" s="7"/>
      <c r="CT58" s="7"/>
      <c r="CU58" s="7"/>
      <c r="CV58" s="7"/>
      <c r="CW58" s="7"/>
      <c r="CX58" s="7"/>
      <c r="CY58" s="7"/>
      <c r="CZ58" s="7"/>
      <c r="DA58" s="7"/>
      <c r="DB58" s="7"/>
    </row>
    <row r="59" spans="2:106" s="2" customFormat="1" x14ac:dyDescent="0.3">
      <c r="B59" s="2" t="s">
        <v>66</v>
      </c>
      <c r="C59" s="3" t="s">
        <v>37</v>
      </c>
      <c r="D59" s="30">
        <f>SUM(D52:D58)</f>
        <v>0</v>
      </c>
      <c r="E59" s="30">
        <f t="shared" ref="E59:O59" si="2">SUM(E52:E58)</f>
        <v>3198.3</v>
      </c>
      <c r="F59" s="30">
        <f>SUM(F52:F58)</f>
        <v>3198.48</v>
      </c>
      <c r="G59" s="30">
        <f t="shared" si="2"/>
        <v>3198.67</v>
      </c>
      <c r="H59" s="30">
        <f t="shared" si="2"/>
        <v>3171.36</v>
      </c>
      <c r="I59" s="30">
        <f t="shared" si="2"/>
        <v>3171.56</v>
      </c>
      <c r="J59" s="30">
        <f t="shared" si="2"/>
        <v>3632.77</v>
      </c>
      <c r="K59" s="30">
        <f t="shared" si="2"/>
        <v>3632.97</v>
      </c>
      <c r="L59" s="30">
        <f t="shared" si="2"/>
        <v>3633.17</v>
      </c>
      <c r="M59" s="30">
        <f t="shared" si="2"/>
        <v>0</v>
      </c>
      <c r="N59" s="30">
        <f t="shared" si="2"/>
        <v>0</v>
      </c>
      <c r="O59" s="30">
        <f t="shared" si="2"/>
        <v>0</v>
      </c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8"/>
      <c r="AX59" s="8"/>
      <c r="AY59" s="8"/>
      <c r="AZ59" s="8"/>
      <c r="BA59" s="8"/>
      <c r="BB59" s="8"/>
      <c r="BC59" s="8"/>
      <c r="BD59" s="8"/>
      <c r="BE59" s="8"/>
      <c r="BF59" s="8"/>
      <c r="BG59" s="8"/>
      <c r="BH59" s="8"/>
      <c r="BI59" s="8"/>
      <c r="BJ59" s="8"/>
      <c r="BK59" s="8"/>
      <c r="BL59" s="8"/>
      <c r="BM59" s="8"/>
      <c r="BN59" s="8"/>
      <c r="BO59" s="8"/>
      <c r="BP59" s="8"/>
      <c r="BQ59" s="8"/>
      <c r="BR59" s="8"/>
      <c r="BS59" s="8"/>
      <c r="BT59" s="8"/>
      <c r="BU59" s="8"/>
      <c r="BV59" s="8"/>
      <c r="BW59" s="8"/>
      <c r="BX59" s="8"/>
      <c r="BY59" s="8"/>
      <c r="BZ59" s="8"/>
      <c r="CA59" s="8"/>
      <c r="CB59" s="8"/>
      <c r="CC59" s="8"/>
      <c r="CD59" s="8"/>
      <c r="CE59" s="8"/>
      <c r="CF59" s="8"/>
      <c r="CG59" s="8"/>
      <c r="CH59" s="8"/>
      <c r="CI59" s="8"/>
      <c r="CJ59" s="8"/>
      <c r="CK59" s="8"/>
      <c r="CL59" s="8"/>
      <c r="CM59" s="8"/>
      <c r="CN59" s="8"/>
      <c r="CO59" s="8"/>
      <c r="CP59" s="8"/>
      <c r="CQ59" s="8"/>
      <c r="CR59" s="8"/>
      <c r="CS59" s="8"/>
      <c r="CT59" s="8"/>
      <c r="CU59" s="8"/>
      <c r="CV59" s="8"/>
      <c r="CW59" s="8"/>
      <c r="CX59" s="8"/>
      <c r="CY59" s="8"/>
      <c r="CZ59" s="8"/>
      <c r="DA59" s="8"/>
      <c r="DB59" s="8"/>
    </row>
    <row r="60" spans="2:106" x14ac:dyDescent="0.3">
      <c r="C60" s="1"/>
      <c r="D60" s="31"/>
      <c r="E60" s="28"/>
      <c r="F60" s="32"/>
      <c r="G60" s="28"/>
      <c r="H60" s="28"/>
      <c r="I60" s="28"/>
      <c r="J60" s="28"/>
      <c r="K60" s="28"/>
      <c r="L60" s="31"/>
      <c r="M60" s="28"/>
      <c r="N60" s="28"/>
      <c r="O60" s="28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  <c r="AR60" s="7"/>
      <c r="AS60" s="7"/>
      <c r="AT60" s="7"/>
      <c r="AU60" s="7"/>
      <c r="AV60" s="7"/>
      <c r="AW60" s="7"/>
      <c r="AX60" s="7"/>
      <c r="AY60" s="7"/>
      <c r="AZ60" s="7"/>
      <c r="BA60" s="7"/>
      <c r="BB60" s="7"/>
      <c r="BC60" s="7"/>
      <c r="BD60" s="7"/>
      <c r="BE60" s="7"/>
      <c r="BF60" s="7"/>
      <c r="BG60" s="7"/>
      <c r="BH60" s="7"/>
      <c r="BI60" s="7"/>
      <c r="BJ60" s="7"/>
      <c r="BK60" s="7"/>
      <c r="BL60" s="7"/>
      <c r="BM60" s="7"/>
      <c r="BN60" s="7"/>
      <c r="BO60" s="7"/>
      <c r="BP60" s="7"/>
      <c r="BQ60" s="7"/>
      <c r="BR60" s="7"/>
      <c r="BS60" s="7"/>
      <c r="BT60" s="7"/>
      <c r="BU60" s="7"/>
      <c r="BV60" s="7"/>
      <c r="BW60" s="7"/>
      <c r="BX60" s="7"/>
      <c r="BY60" s="7"/>
      <c r="BZ60" s="7"/>
      <c r="CA60" s="7"/>
      <c r="CB60" s="7"/>
      <c r="CC60" s="7"/>
      <c r="CD60" s="7"/>
      <c r="CE60" s="7"/>
      <c r="CF60" s="7"/>
      <c r="CG60" s="7"/>
      <c r="CH60" s="7"/>
      <c r="CI60" s="7"/>
      <c r="CJ60" s="7"/>
      <c r="CK60" s="7"/>
      <c r="CL60" s="7"/>
      <c r="CM60" s="7"/>
      <c r="CN60" s="7"/>
      <c r="CO60" s="7"/>
      <c r="CP60" s="7"/>
      <c r="CQ60" s="7"/>
      <c r="CR60" s="7"/>
      <c r="CS60" s="7"/>
      <c r="CT60" s="7"/>
      <c r="CU60" s="7"/>
      <c r="CV60" s="7"/>
      <c r="CW60" s="7"/>
      <c r="CX60" s="7"/>
      <c r="CY60" s="7"/>
      <c r="CZ60" s="7"/>
      <c r="DA60" s="7"/>
      <c r="DB60" s="7"/>
    </row>
    <row r="61" spans="2:106" x14ac:dyDescent="0.3">
      <c r="B61" s="13">
        <v>301</v>
      </c>
      <c r="C61" s="12" t="s">
        <v>42</v>
      </c>
      <c r="D61" s="31"/>
      <c r="E61" s="28"/>
      <c r="F61" s="32"/>
      <c r="G61" s="28"/>
      <c r="H61" s="28"/>
      <c r="I61" s="28"/>
      <c r="J61" s="28"/>
      <c r="K61" s="28"/>
      <c r="L61" s="31"/>
      <c r="M61" s="28"/>
      <c r="N61" s="28"/>
      <c r="O61" s="28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7"/>
      <c r="AR61" s="7"/>
      <c r="AS61" s="7"/>
      <c r="AT61" s="7"/>
      <c r="AU61" s="7"/>
      <c r="AV61" s="7"/>
      <c r="AW61" s="7"/>
      <c r="AX61" s="7"/>
      <c r="AY61" s="7"/>
      <c r="AZ61" s="7"/>
      <c r="BA61" s="7"/>
      <c r="BB61" s="7"/>
      <c r="BC61" s="7"/>
      <c r="BD61" s="7"/>
      <c r="BE61" s="7"/>
      <c r="BF61" s="7"/>
      <c r="BG61" s="7"/>
      <c r="BH61" s="7"/>
      <c r="BI61" s="7"/>
      <c r="BJ61" s="7"/>
      <c r="BK61" s="7"/>
      <c r="BL61" s="7"/>
      <c r="BM61" s="7"/>
      <c r="BN61" s="7"/>
      <c r="BO61" s="7"/>
      <c r="BP61" s="7"/>
      <c r="BQ61" s="7"/>
      <c r="BR61" s="7"/>
      <c r="BS61" s="7"/>
      <c r="BT61" s="7"/>
      <c r="BU61" s="7"/>
      <c r="BV61" s="7"/>
      <c r="BW61" s="7"/>
      <c r="BX61" s="7"/>
      <c r="BY61" s="7"/>
      <c r="BZ61" s="7"/>
      <c r="CA61" s="7"/>
      <c r="CB61" s="7"/>
      <c r="CC61" s="7"/>
      <c r="CD61" s="7"/>
      <c r="CE61" s="7"/>
      <c r="CF61" s="7"/>
      <c r="CG61" s="7"/>
      <c r="CH61" s="7"/>
      <c r="CI61" s="7"/>
      <c r="CJ61" s="7"/>
      <c r="CK61" s="7"/>
      <c r="CL61" s="7"/>
      <c r="CM61" s="7"/>
      <c r="CN61" s="7"/>
      <c r="CO61" s="7"/>
      <c r="CP61" s="7"/>
      <c r="CQ61" s="7"/>
      <c r="CR61" s="7"/>
      <c r="CS61" s="7"/>
      <c r="CT61" s="7"/>
      <c r="CU61" s="7"/>
      <c r="CV61" s="7"/>
      <c r="CW61" s="7"/>
      <c r="CX61" s="7"/>
      <c r="CY61" s="7"/>
      <c r="CZ61" s="7"/>
      <c r="DA61" s="7"/>
      <c r="DB61" s="7"/>
    </row>
    <row r="62" spans="2:106" x14ac:dyDescent="0.3">
      <c r="B62" s="1">
        <v>4200</v>
      </c>
      <c r="C62" s="1" t="s">
        <v>43</v>
      </c>
      <c r="D62" s="26">
        <v>0</v>
      </c>
      <c r="E62" s="26">
        <v>353.68</v>
      </c>
      <c r="F62" s="26">
        <v>707.36</v>
      </c>
      <c r="G62" s="26">
        <v>707.36</v>
      </c>
      <c r="H62" s="26">
        <v>1414.72</v>
      </c>
      <c r="I62" s="26">
        <v>1768.4</v>
      </c>
      <c r="J62" s="26">
        <v>2122.08</v>
      </c>
      <c r="K62" s="26">
        <v>2122.08</v>
      </c>
      <c r="L62" s="26">
        <v>2475.7600000000002</v>
      </c>
      <c r="M62" s="26">
        <v>0</v>
      </c>
      <c r="N62" s="26">
        <v>0</v>
      </c>
      <c r="O62" s="26">
        <v>0</v>
      </c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  <c r="AV62" s="7"/>
      <c r="AW62" s="7"/>
      <c r="AX62" s="7"/>
      <c r="AY62" s="7"/>
      <c r="AZ62" s="7"/>
      <c r="BA62" s="7"/>
      <c r="BB62" s="7"/>
      <c r="BC62" s="7"/>
      <c r="BD62" s="7"/>
      <c r="BE62" s="7"/>
      <c r="BF62" s="7"/>
      <c r="BG62" s="7"/>
      <c r="BH62" s="7"/>
      <c r="BI62" s="7"/>
      <c r="BJ62" s="7"/>
      <c r="BK62" s="7"/>
      <c r="BL62" s="7"/>
      <c r="BM62" s="7"/>
      <c r="BN62" s="7"/>
      <c r="BO62" s="7"/>
      <c r="BP62" s="7"/>
      <c r="BQ62" s="7"/>
      <c r="BR62" s="7"/>
      <c r="BS62" s="7"/>
      <c r="BT62" s="7"/>
      <c r="BU62" s="7"/>
      <c r="BV62" s="7"/>
      <c r="BW62" s="7"/>
      <c r="BX62" s="7"/>
      <c r="BY62" s="7"/>
      <c r="BZ62" s="7"/>
      <c r="CA62" s="7"/>
      <c r="CB62" s="7"/>
      <c r="CC62" s="7"/>
      <c r="CD62" s="7"/>
      <c r="CE62" s="7"/>
      <c r="CF62" s="7"/>
      <c r="CG62" s="7"/>
      <c r="CH62" s="7"/>
      <c r="CI62" s="7"/>
      <c r="CJ62" s="7"/>
      <c r="CK62" s="7"/>
      <c r="CL62" s="7"/>
      <c r="CM62" s="7"/>
      <c r="CN62" s="7"/>
      <c r="CO62" s="7"/>
      <c r="CP62" s="7"/>
      <c r="CQ62" s="7"/>
      <c r="CR62" s="7"/>
      <c r="CS62" s="7"/>
      <c r="CT62" s="7"/>
      <c r="CU62" s="7"/>
      <c r="CV62" s="7"/>
      <c r="CW62" s="7"/>
      <c r="CX62" s="7"/>
      <c r="CY62" s="7"/>
      <c r="CZ62" s="7"/>
      <c r="DA62" s="7"/>
      <c r="DB62" s="7"/>
    </row>
    <row r="63" spans="2:106" x14ac:dyDescent="0.3">
      <c r="B63" s="1">
        <v>4201</v>
      </c>
      <c r="C63" s="1" t="s">
        <v>44</v>
      </c>
      <c r="D63" s="26">
        <v>0</v>
      </c>
      <c r="E63" s="26">
        <v>0</v>
      </c>
      <c r="F63" s="26">
        <v>60</v>
      </c>
      <c r="G63" s="26">
        <v>60</v>
      </c>
      <c r="H63" s="26">
        <v>120</v>
      </c>
      <c r="I63" s="26">
        <v>120</v>
      </c>
      <c r="J63" s="26">
        <v>120</v>
      </c>
      <c r="K63" s="26">
        <v>120</v>
      </c>
      <c r="L63" s="26">
        <v>1080</v>
      </c>
      <c r="M63" s="26">
        <v>0</v>
      </c>
      <c r="N63" s="26">
        <v>0</v>
      </c>
      <c r="O63" s="26">
        <v>0</v>
      </c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7"/>
      <c r="AU63" s="7"/>
      <c r="AV63" s="7"/>
      <c r="AW63" s="7"/>
      <c r="AX63" s="7"/>
      <c r="AY63" s="7"/>
      <c r="AZ63" s="7"/>
      <c r="BA63" s="7"/>
      <c r="BB63" s="7"/>
      <c r="BC63" s="7"/>
      <c r="BD63" s="7"/>
      <c r="BE63" s="7"/>
      <c r="BF63" s="7"/>
      <c r="BG63" s="7"/>
      <c r="BH63" s="7"/>
      <c r="BI63" s="7"/>
      <c r="BJ63" s="7"/>
      <c r="BK63" s="7"/>
      <c r="BL63" s="7"/>
      <c r="BM63" s="7"/>
      <c r="BN63" s="7"/>
      <c r="BO63" s="7"/>
      <c r="BP63" s="7"/>
      <c r="BQ63" s="7"/>
      <c r="BR63" s="7"/>
      <c r="BS63" s="7"/>
      <c r="BT63" s="7"/>
      <c r="BU63" s="7"/>
      <c r="BV63" s="7"/>
      <c r="BW63" s="7"/>
      <c r="BX63" s="7"/>
      <c r="BY63" s="7"/>
      <c r="BZ63" s="7"/>
      <c r="CA63" s="7"/>
      <c r="CB63" s="7"/>
      <c r="CC63" s="7"/>
      <c r="CD63" s="7"/>
      <c r="CE63" s="7"/>
      <c r="CF63" s="7"/>
      <c r="CG63" s="7"/>
      <c r="CH63" s="7"/>
      <c r="CI63" s="7"/>
      <c r="CJ63" s="7"/>
      <c r="CK63" s="7"/>
      <c r="CL63" s="7"/>
      <c r="CM63" s="7"/>
      <c r="CN63" s="7"/>
      <c r="CO63" s="7"/>
      <c r="CP63" s="7"/>
      <c r="CQ63" s="7"/>
      <c r="CR63" s="7"/>
      <c r="CS63" s="7"/>
      <c r="CT63" s="7"/>
      <c r="CU63" s="7"/>
      <c r="CV63" s="7"/>
      <c r="CW63" s="7"/>
      <c r="CX63" s="7"/>
      <c r="CY63" s="7"/>
      <c r="CZ63" s="7"/>
      <c r="DA63" s="7"/>
      <c r="DB63" s="7"/>
    </row>
    <row r="64" spans="2:106" x14ac:dyDescent="0.3">
      <c r="B64" s="1">
        <v>4202</v>
      </c>
      <c r="C64" s="1" t="s">
        <v>45</v>
      </c>
      <c r="D64" s="26">
        <v>0</v>
      </c>
      <c r="E64" s="26">
        <v>0</v>
      </c>
      <c r="F64" s="26">
        <v>62.5</v>
      </c>
      <c r="G64" s="26">
        <v>62.5</v>
      </c>
      <c r="H64" s="26">
        <v>62.5</v>
      </c>
      <c r="I64" s="26">
        <v>125</v>
      </c>
      <c r="J64" s="26">
        <v>125</v>
      </c>
      <c r="K64" s="26">
        <v>125</v>
      </c>
      <c r="L64" s="26">
        <v>187.5</v>
      </c>
      <c r="M64" s="26">
        <v>0</v>
      </c>
      <c r="N64" s="26">
        <v>0</v>
      </c>
      <c r="O64" s="26">
        <v>0</v>
      </c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  <c r="AV64" s="7"/>
      <c r="AW64" s="7"/>
      <c r="AX64" s="7"/>
      <c r="AY64" s="7"/>
      <c r="AZ64" s="7"/>
      <c r="BA64" s="7"/>
      <c r="BB64" s="7"/>
      <c r="BC64" s="7"/>
      <c r="BD64" s="7"/>
      <c r="BE64" s="7"/>
      <c r="BF64" s="7"/>
      <c r="BG64" s="7"/>
      <c r="BH64" s="7"/>
      <c r="BI64" s="7"/>
      <c r="BJ64" s="7"/>
      <c r="BK64" s="7"/>
      <c r="BL64" s="7"/>
      <c r="BM64" s="7"/>
      <c r="BN64" s="7"/>
      <c r="BO64" s="7"/>
      <c r="BP64" s="7"/>
      <c r="BQ64" s="7"/>
      <c r="BR64" s="7"/>
      <c r="BS64" s="7"/>
      <c r="BT64" s="7"/>
      <c r="BU64" s="7"/>
      <c r="BV64" s="7"/>
      <c r="BW64" s="7"/>
      <c r="BX64" s="7"/>
      <c r="BY64" s="7"/>
      <c r="BZ64" s="7"/>
      <c r="CA64" s="7"/>
      <c r="CB64" s="7"/>
      <c r="CC64" s="7"/>
      <c r="CD64" s="7"/>
      <c r="CE64" s="7"/>
      <c r="CF64" s="7"/>
      <c r="CG64" s="7"/>
      <c r="CH64" s="7"/>
      <c r="CI64" s="7"/>
      <c r="CJ64" s="7"/>
      <c r="CK64" s="7"/>
      <c r="CL64" s="7"/>
      <c r="CM64" s="7"/>
      <c r="CN64" s="7"/>
      <c r="CO64" s="7"/>
      <c r="CP64" s="7"/>
      <c r="CQ64" s="7"/>
      <c r="CR64" s="7"/>
      <c r="CS64" s="7"/>
      <c r="CT64" s="7"/>
      <c r="CU64" s="7"/>
      <c r="CV64" s="7"/>
      <c r="CW64" s="7"/>
      <c r="CX64" s="7"/>
      <c r="CY64" s="7"/>
      <c r="CZ64" s="7"/>
      <c r="DA64" s="7"/>
      <c r="DB64" s="7"/>
    </row>
    <row r="65" spans="2:106" x14ac:dyDescent="0.3">
      <c r="B65" s="1">
        <v>4210</v>
      </c>
      <c r="C65" s="1" t="s">
        <v>93</v>
      </c>
      <c r="D65" s="26">
        <v>0</v>
      </c>
      <c r="E65" s="26">
        <v>126</v>
      </c>
      <c r="F65" s="26">
        <v>335</v>
      </c>
      <c r="G65" s="26">
        <v>335</v>
      </c>
      <c r="H65" s="26">
        <v>335</v>
      </c>
      <c r="I65" s="26">
        <v>335</v>
      </c>
      <c r="J65" s="26">
        <v>1807.2</v>
      </c>
      <c r="K65" s="26">
        <v>1807.2</v>
      </c>
      <c r="L65" s="26">
        <v>1807.2</v>
      </c>
      <c r="M65" s="26">
        <v>0</v>
      </c>
      <c r="N65" s="26">
        <v>0</v>
      </c>
      <c r="O65" s="26">
        <v>0</v>
      </c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  <c r="AV65" s="7"/>
      <c r="AW65" s="7"/>
      <c r="AX65" s="7"/>
      <c r="AY65" s="7"/>
      <c r="AZ65" s="7"/>
      <c r="BA65" s="7"/>
      <c r="BB65" s="7"/>
      <c r="BC65" s="7"/>
      <c r="BD65" s="7"/>
      <c r="BE65" s="7"/>
      <c r="BF65" s="7"/>
      <c r="BG65" s="7"/>
      <c r="BH65" s="7"/>
      <c r="BI65" s="7"/>
      <c r="BJ65" s="7"/>
      <c r="BK65" s="7"/>
      <c r="BL65" s="7"/>
      <c r="BM65" s="7"/>
      <c r="BN65" s="7"/>
      <c r="BO65" s="7"/>
      <c r="BP65" s="7"/>
      <c r="BQ65" s="7"/>
      <c r="BR65" s="7"/>
      <c r="BS65" s="7"/>
      <c r="BT65" s="7"/>
      <c r="BU65" s="7"/>
      <c r="BV65" s="7"/>
      <c r="BW65" s="7"/>
      <c r="BX65" s="7"/>
      <c r="BY65" s="7"/>
      <c r="BZ65" s="7"/>
      <c r="CA65" s="7"/>
      <c r="CB65" s="7"/>
      <c r="CC65" s="7"/>
      <c r="CD65" s="7"/>
      <c r="CE65" s="7"/>
      <c r="CF65" s="7"/>
      <c r="CG65" s="7"/>
      <c r="CH65" s="7"/>
      <c r="CI65" s="7"/>
      <c r="CJ65" s="7"/>
      <c r="CK65" s="7"/>
      <c r="CL65" s="7"/>
      <c r="CM65" s="7"/>
      <c r="CN65" s="7"/>
      <c r="CO65" s="7"/>
      <c r="CP65" s="7"/>
      <c r="CQ65" s="7"/>
      <c r="CR65" s="7"/>
      <c r="CS65" s="7"/>
      <c r="CT65" s="7"/>
      <c r="CU65" s="7"/>
      <c r="CV65" s="7"/>
      <c r="CW65" s="7"/>
      <c r="CX65" s="7"/>
      <c r="CY65" s="7"/>
      <c r="CZ65" s="7"/>
      <c r="DA65" s="7"/>
      <c r="DB65" s="7"/>
    </row>
    <row r="66" spans="2:106" x14ac:dyDescent="0.3">
      <c r="B66" s="1">
        <v>4300</v>
      </c>
      <c r="C66" s="1" t="s">
        <v>46</v>
      </c>
      <c r="D66" s="26">
        <v>0</v>
      </c>
      <c r="E66" s="26">
        <v>327.27999999999997</v>
      </c>
      <c r="F66" s="26">
        <v>654.55999999999995</v>
      </c>
      <c r="G66" s="26">
        <v>654.55999999999995</v>
      </c>
      <c r="H66" s="26">
        <v>1594.17</v>
      </c>
      <c r="I66" s="26">
        <v>1921.45</v>
      </c>
      <c r="J66" s="26">
        <v>2248.73</v>
      </c>
      <c r="K66" s="26">
        <v>2248.73</v>
      </c>
      <c r="L66" s="26">
        <v>2760.76</v>
      </c>
      <c r="M66" s="26">
        <v>0</v>
      </c>
      <c r="N66" s="26">
        <v>0</v>
      </c>
      <c r="O66" s="26">
        <v>0</v>
      </c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  <c r="AV66" s="7"/>
      <c r="AW66" s="7"/>
      <c r="AX66" s="7"/>
      <c r="AY66" s="7"/>
      <c r="AZ66" s="7"/>
      <c r="BA66" s="7"/>
      <c r="BB66" s="7"/>
      <c r="BC66" s="7"/>
      <c r="BD66" s="7"/>
      <c r="BE66" s="7"/>
      <c r="BF66" s="7"/>
      <c r="BG66" s="7"/>
      <c r="BH66" s="7"/>
      <c r="BI66" s="7"/>
      <c r="BJ66" s="7"/>
      <c r="BK66" s="7"/>
      <c r="BL66" s="7"/>
      <c r="BM66" s="7"/>
      <c r="BN66" s="7"/>
      <c r="BO66" s="7"/>
      <c r="BP66" s="7"/>
      <c r="BQ66" s="7"/>
      <c r="BR66" s="7"/>
      <c r="BS66" s="7"/>
      <c r="BT66" s="7"/>
      <c r="BU66" s="7"/>
      <c r="BV66" s="7"/>
      <c r="BW66" s="7"/>
      <c r="BX66" s="7"/>
      <c r="BY66" s="7"/>
      <c r="BZ66" s="7"/>
      <c r="CA66" s="7"/>
      <c r="CB66" s="7"/>
      <c r="CC66" s="7"/>
      <c r="CD66" s="7"/>
      <c r="CE66" s="7"/>
      <c r="CF66" s="7"/>
      <c r="CG66" s="7"/>
      <c r="CH66" s="7"/>
      <c r="CI66" s="7"/>
      <c r="CJ66" s="7"/>
      <c r="CK66" s="7"/>
      <c r="CL66" s="7"/>
      <c r="CM66" s="7"/>
      <c r="CN66" s="7"/>
      <c r="CO66" s="7"/>
      <c r="CP66" s="7"/>
      <c r="CQ66" s="7"/>
      <c r="CR66" s="7"/>
      <c r="CS66" s="7"/>
      <c r="CT66" s="7"/>
      <c r="CU66" s="7"/>
      <c r="CV66" s="7"/>
      <c r="CW66" s="7"/>
      <c r="CX66" s="7"/>
      <c r="CY66" s="7"/>
      <c r="CZ66" s="7"/>
      <c r="DA66" s="7"/>
      <c r="DB66" s="7"/>
    </row>
    <row r="67" spans="2:106" x14ac:dyDescent="0.3">
      <c r="B67" s="1">
        <v>4301</v>
      </c>
      <c r="C67" s="1" t="s">
        <v>47</v>
      </c>
      <c r="D67" s="26">
        <v>0</v>
      </c>
      <c r="E67" s="26">
        <v>763.8</v>
      </c>
      <c r="F67" s="26">
        <v>4528.21</v>
      </c>
      <c r="G67" s="26">
        <v>5138.41</v>
      </c>
      <c r="H67" s="26">
        <v>12184.21</v>
      </c>
      <c r="I67" s="26">
        <v>12404.61</v>
      </c>
      <c r="J67" s="26">
        <v>13354.66</v>
      </c>
      <c r="K67" s="26">
        <v>13741.75</v>
      </c>
      <c r="L67" s="26">
        <v>13823.93</v>
      </c>
      <c r="M67" s="26">
        <v>0</v>
      </c>
      <c r="N67" s="26">
        <v>0</v>
      </c>
      <c r="O67" s="26">
        <v>0</v>
      </c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  <c r="AU67" s="7"/>
      <c r="AV67" s="7"/>
      <c r="AW67" s="7"/>
      <c r="AX67" s="7"/>
      <c r="AY67" s="7"/>
      <c r="AZ67" s="7"/>
      <c r="BA67" s="7"/>
      <c r="BB67" s="7"/>
      <c r="BC67" s="7"/>
      <c r="BD67" s="7"/>
      <c r="BE67" s="7"/>
      <c r="BF67" s="7"/>
      <c r="BG67" s="7"/>
      <c r="BH67" s="7"/>
      <c r="BI67" s="7"/>
      <c r="BJ67" s="7"/>
      <c r="BK67" s="7"/>
      <c r="BL67" s="7"/>
      <c r="BM67" s="7"/>
      <c r="BN67" s="7"/>
      <c r="BO67" s="7"/>
      <c r="BP67" s="7"/>
      <c r="BQ67" s="7"/>
      <c r="BR67" s="7"/>
      <c r="BS67" s="7"/>
      <c r="BT67" s="7"/>
      <c r="BU67" s="7"/>
      <c r="BV67" s="7"/>
      <c r="BW67" s="7"/>
      <c r="BX67" s="7"/>
      <c r="BY67" s="7"/>
      <c r="BZ67" s="7"/>
      <c r="CA67" s="7"/>
      <c r="CB67" s="7"/>
      <c r="CC67" s="7"/>
      <c r="CD67" s="7"/>
      <c r="CE67" s="7"/>
      <c r="CF67" s="7"/>
      <c r="CG67" s="7"/>
      <c r="CH67" s="7"/>
      <c r="CI67" s="7"/>
      <c r="CJ67" s="7"/>
      <c r="CK67" s="7"/>
      <c r="CL67" s="7"/>
      <c r="CM67" s="7"/>
      <c r="CN67" s="7"/>
      <c r="CO67" s="7"/>
      <c r="CP67" s="7"/>
      <c r="CQ67" s="7"/>
      <c r="CR67" s="7"/>
      <c r="CS67" s="7"/>
      <c r="CT67" s="7"/>
      <c r="CU67" s="7"/>
      <c r="CV67" s="7"/>
      <c r="CW67" s="7"/>
      <c r="CX67" s="7"/>
      <c r="CY67" s="7"/>
      <c r="CZ67" s="7"/>
      <c r="DA67" s="7"/>
      <c r="DB67" s="7"/>
    </row>
    <row r="68" spans="2:106" x14ac:dyDescent="0.3">
      <c r="B68" s="1">
        <v>4302</v>
      </c>
      <c r="C68" s="1" t="s">
        <v>48</v>
      </c>
      <c r="D68" s="26">
        <v>0</v>
      </c>
      <c r="E68" s="26">
        <v>0</v>
      </c>
      <c r="F68" s="26">
        <v>0</v>
      </c>
      <c r="G68" s="26">
        <v>0</v>
      </c>
      <c r="H68" s="26">
        <v>0</v>
      </c>
      <c r="I68" s="26">
        <v>0</v>
      </c>
      <c r="J68" s="26">
        <v>0</v>
      </c>
      <c r="K68" s="26">
        <v>0</v>
      </c>
      <c r="L68" s="26">
        <v>0</v>
      </c>
      <c r="M68" s="26">
        <v>0</v>
      </c>
      <c r="N68" s="26">
        <v>0</v>
      </c>
      <c r="O68" s="26">
        <v>0</v>
      </c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7"/>
      <c r="AR68" s="7"/>
      <c r="AS68" s="7"/>
      <c r="AT68" s="7"/>
      <c r="AU68" s="7"/>
      <c r="AV68" s="7"/>
      <c r="AW68" s="7"/>
      <c r="AX68" s="7"/>
      <c r="AY68" s="7"/>
      <c r="AZ68" s="7"/>
      <c r="BA68" s="7"/>
      <c r="BB68" s="7"/>
      <c r="BC68" s="7"/>
      <c r="BD68" s="7"/>
      <c r="BE68" s="7"/>
      <c r="BF68" s="7"/>
      <c r="BG68" s="7"/>
      <c r="BH68" s="7"/>
      <c r="BI68" s="7"/>
      <c r="BJ68" s="7"/>
      <c r="BK68" s="7"/>
      <c r="BL68" s="7"/>
      <c r="BM68" s="7"/>
      <c r="BN68" s="7"/>
      <c r="BO68" s="7"/>
      <c r="BP68" s="7"/>
      <c r="BQ68" s="7"/>
      <c r="BR68" s="7"/>
      <c r="BS68" s="7"/>
      <c r="BT68" s="7"/>
      <c r="BU68" s="7"/>
      <c r="BV68" s="7"/>
      <c r="BW68" s="7"/>
      <c r="BX68" s="7"/>
      <c r="BY68" s="7"/>
      <c r="BZ68" s="7"/>
      <c r="CA68" s="7"/>
      <c r="CB68" s="7"/>
      <c r="CC68" s="7"/>
      <c r="CD68" s="7"/>
      <c r="CE68" s="7"/>
      <c r="CF68" s="7"/>
      <c r="CG68" s="7"/>
      <c r="CH68" s="7"/>
      <c r="CI68" s="7"/>
      <c r="CJ68" s="7"/>
      <c r="CK68" s="7"/>
      <c r="CL68" s="7"/>
      <c r="CM68" s="7"/>
      <c r="CN68" s="7"/>
      <c r="CO68" s="7"/>
      <c r="CP68" s="7"/>
      <c r="CQ68" s="7"/>
      <c r="CR68" s="7"/>
      <c r="CS68" s="7"/>
      <c r="CT68" s="7"/>
      <c r="CU68" s="7"/>
      <c r="CV68" s="7"/>
      <c r="CW68" s="7"/>
      <c r="CX68" s="7"/>
      <c r="CY68" s="7"/>
      <c r="CZ68" s="7"/>
      <c r="DA68" s="7"/>
      <c r="DB68" s="7"/>
    </row>
    <row r="69" spans="2:106" x14ac:dyDescent="0.3">
      <c r="B69" s="1">
        <v>4303</v>
      </c>
      <c r="C69" s="1" t="s">
        <v>49</v>
      </c>
      <c r="D69" s="26">
        <v>0</v>
      </c>
      <c r="E69" s="26">
        <v>156</v>
      </c>
      <c r="F69" s="26">
        <v>1086</v>
      </c>
      <c r="G69" s="26">
        <v>1086</v>
      </c>
      <c r="H69" s="26">
        <v>3830.11</v>
      </c>
      <c r="I69" s="26">
        <v>3830.11</v>
      </c>
      <c r="J69" s="26">
        <v>3830.11</v>
      </c>
      <c r="K69" s="26">
        <v>3830.11</v>
      </c>
      <c r="L69" s="26">
        <v>3928.11</v>
      </c>
      <c r="M69" s="26">
        <v>0</v>
      </c>
      <c r="N69" s="26">
        <v>0</v>
      </c>
      <c r="O69" s="26">
        <v>0</v>
      </c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/>
      <c r="AR69" s="7"/>
      <c r="AS69" s="7"/>
      <c r="AT69" s="7"/>
      <c r="AU69" s="7"/>
      <c r="AV69" s="7"/>
      <c r="AW69" s="7"/>
      <c r="AX69" s="7"/>
      <c r="AY69" s="7"/>
      <c r="AZ69" s="7"/>
      <c r="BA69" s="7"/>
      <c r="BB69" s="7"/>
      <c r="BC69" s="7"/>
      <c r="BD69" s="7"/>
      <c r="BE69" s="7"/>
      <c r="BF69" s="7"/>
      <c r="BG69" s="7"/>
      <c r="BH69" s="7"/>
      <c r="BI69" s="7"/>
      <c r="BJ69" s="7"/>
      <c r="BK69" s="7"/>
      <c r="BL69" s="7"/>
      <c r="BM69" s="7"/>
      <c r="BN69" s="7"/>
      <c r="BO69" s="7"/>
      <c r="BP69" s="7"/>
      <c r="BQ69" s="7"/>
      <c r="BR69" s="7"/>
      <c r="BS69" s="7"/>
      <c r="BT69" s="7"/>
      <c r="BU69" s="7"/>
      <c r="BV69" s="7"/>
      <c r="BW69" s="7"/>
      <c r="BX69" s="7"/>
      <c r="BY69" s="7"/>
      <c r="BZ69" s="7"/>
      <c r="CA69" s="7"/>
      <c r="CB69" s="7"/>
      <c r="CC69" s="7"/>
      <c r="CD69" s="7"/>
      <c r="CE69" s="7"/>
      <c r="CF69" s="7"/>
      <c r="CG69" s="7"/>
      <c r="CH69" s="7"/>
      <c r="CI69" s="7"/>
      <c r="CJ69" s="7"/>
      <c r="CK69" s="7"/>
      <c r="CL69" s="7"/>
      <c r="CM69" s="7"/>
      <c r="CN69" s="7"/>
      <c r="CO69" s="7"/>
      <c r="CP69" s="7"/>
      <c r="CQ69" s="7"/>
      <c r="CR69" s="7"/>
      <c r="CS69" s="7"/>
      <c r="CT69" s="7"/>
      <c r="CU69" s="7"/>
      <c r="CV69" s="7"/>
      <c r="CW69" s="7"/>
      <c r="CX69" s="7"/>
      <c r="CY69" s="7"/>
      <c r="CZ69" s="7"/>
      <c r="DA69" s="7"/>
      <c r="DB69" s="7"/>
    </row>
    <row r="70" spans="2:106" x14ac:dyDescent="0.3">
      <c r="B70" s="1">
        <v>4306</v>
      </c>
      <c r="C70" s="1" t="s">
        <v>50</v>
      </c>
      <c r="D70" s="26">
        <v>0</v>
      </c>
      <c r="E70" s="26">
        <v>0</v>
      </c>
      <c r="F70" s="26">
        <v>0</v>
      </c>
      <c r="G70" s="26">
        <v>0</v>
      </c>
      <c r="H70" s="26">
        <v>0</v>
      </c>
      <c r="I70" s="26">
        <v>0</v>
      </c>
      <c r="J70" s="26">
        <v>0</v>
      </c>
      <c r="K70" s="26">
        <v>0</v>
      </c>
      <c r="L70" s="26">
        <v>0</v>
      </c>
      <c r="M70" s="26">
        <v>0</v>
      </c>
      <c r="N70" s="26">
        <v>0</v>
      </c>
      <c r="O70" s="26">
        <v>0</v>
      </c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  <c r="AT70" s="7"/>
      <c r="AU70" s="7"/>
      <c r="AV70" s="7"/>
      <c r="AW70" s="7"/>
      <c r="AX70" s="7"/>
      <c r="AY70" s="7"/>
      <c r="AZ70" s="7"/>
      <c r="BA70" s="7"/>
      <c r="BB70" s="7"/>
      <c r="BC70" s="7"/>
      <c r="BD70" s="7"/>
      <c r="BE70" s="7"/>
      <c r="BF70" s="7"/>
      <c r="BG70" s="7"/>
      <c r="BH70" s="7"/>
      <c r="BI70" s="7"/>
      <c r="BJ70" s="7"/>
      <c r="BK70" s="7"/>
      <c r="BL70" s="7"/>
      <c r="BM70" s="7"/>
      <c r="BN70" s="7"/>
      <c r="BO70" s="7"/>
      <c r="BP70" s="7"/>
      <c r="BQ70" s="7"/>
      <c r="BR70" s="7"/>
      <c r="BS70" s="7"/>
      <c r="BT70" s="7"/>
      <c r="BU70" s="7"/>
      <c r="BV70" s="7"/>
      <c r="BW70" s="7"/>
      <c r="BX70" s="7"/>
      <c r="BY70" s="7"/>
      <c r="BZ70" s="7"/>
      <c r="CA70" s="7"/>
      <c r="CB70" s="7"/>
      <c r="CC70" s="7"/>
      <c r="CD70" s="7"/>
      <c r="CE70" s="7"/>
      <c r="CF70" s="7"/>
      <c r="CG70" s="7"/>
      <c r="CH70" s="7"/>
      <c r="CI70" s="7"/>
      <c r="CJ70" s="7"/>
      <c r="CK70" s="7"/>
      <c r="CL70" s="7"/>
      <c r="CM70" s="7"/>
      <c r="CN70" s="7"/>
      <c r="CO70" s="7"/>
      <c r="CP70" s="7"/>
      <c r="CQ70" s="7"/>
      <c r="CR70" s="7"/>
      <c r="CS70" s="7"/>
      <c r="CT70" s="7"/>
      <c r="CU70" s="7"/>
      <c r="CV70" s="7"/>
      <c r="CW70" s="7"/>
      <c r="CX70" s="7"/>
      <c r="CY70" s="7"/>
      <c r="CZ70" s="7"/>
      <c r="DA70" s="7"/>
      <c r="DB70" s="7"/>
    </row>
    <row r="71" spans="2:106" x14ac:dyDescent="0.3">
      <c r="B71" s="1">
        <v>4308</v>
      </c>
      <c r="C71" s="1" t="s">
        <v>51</v>
      </c>
      <c r="D71" s="26">
        <v>0</v>
      </c>
      <c r="E71" s="26">
        <v>0</v>
      </c>
      <c r="F71" s="26">
        <v>0</v>
      </c>
      <c r="G71" s="26">
        <v>0</v>
      </c>
      <c r="H71" s="26">
        <v>0</v>
      </c>
      <c r="I71" s="26">
        <v>0</v>
      </c>
      <c r="J71" s="26">
        <v>0</v>
      </c>
      <c r="K71" s="26">
        <v>0</v>
      </c>
      <c r="L71" s="26">
        <v>0</v>
      </c>
      <c r="M71" s="26">
        <v>0</v>
      </c>
      <c r="N71" s="26">
        <v>0</v>
      </c>
      <c r="O71" s="26">
        <v>0</v>
      </c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  <c r="AO71" s="7"/>
      <c r="AP71" s="7"/>
      <c r="AQ71" s="7"/>
      <c r="AR71" s="7"/>
      <c r="AS71" s="7"/>
      <c r="AT71" s="7"/>
      <c r="AU71" s="7"/>
      <c r="AV71" s="7"/>
      <c r="AW71" s="7"/>
      <c r="AX71" s="7"/>
      <c r="AY71" s="7"/>
      <c r="AZ71" s="7"/>
      <c r="BA71" s="7"/>
      <c r="BB71" s="7"/>
      <c r="BC71" s="7"/>
      <c r="BD71" s="7"/>
      <c r="BE71" s="7"/>
      <c r="BF71" s="7"/>
      <c r="BG71" s="7"/>
      <c r="BH71" s="7"/>
      <c r="BI71" s="7"/>
      <c r="BJ71" s="7"/>
      <c r="BK71" s="7"/>
      <c r="BL71" s="7"/>
      <c r="BM71" s="7"/>
      <c r="BN71" s="7"/>
      <c r="BO71" s="7"/>
      <c r="BP71" s="7"/>
      <c r="BQ71" s="7"/>
      <c r="BR71" s="7"/>
      <c r="BS71" s="7"/>
      <c r="BT71" s="7"/>
      <c r="BU71" s="7"/>
      <c r="BV71" s="7"/>
      <c r="BW71" s="7"/>
      <c r="BX71" s="7"/>
      <c r="BY71" s="7"/>
      <c r="BZ71" s="7"/>
      <c r="CA71" s="7"/>
      <c r="CB71" s="7"/>
      <c r="CC71" s="7"/>
      <c r="CD71" s="7"/>
      <c r="CE71" s="7"/>
      <c r="CF71" s="7"/>
      <c r="CG71" s="7"/>
      <c r="CH71" s="7"/>
      <c r="CI71" s="7"/>
      <c r="CJ71" s="7"/>
      <c r="CK71" s="7"/>
      <c r="CL71" s="7"/>
      <c r="CM71" s="7"/>
      <c r="CN71" s="7"/>
      <c r="CO71" s="7"/>
      <c r="CP71" s="7"/>
      <c r="CQ71" s="7"/>
      <c r="CR71" s="7"/>
      <c r="CS71" s="7"/>
      <c r="CT71" s="7"/>
      <c r="CU71" s="7"/>
      <c r="CV71" s="7"/>
      <c r="CW71" s="7"/>
      <c r="CX71" s="7"/>
      <c r="CY71" s="7"/>
      <c r="CZ71" s="7"/>
      <c r="DA71" s="7"/>
      <c r="DB71" s="7"/>
    </row>
    <row r="72" spans="2:106" x14ac:dyDescent="0.3">
      <c r="B72" s="1">
        <v>4309</v>
      </c>
      <c r="C72" s="1" t="s">
        <v>115</v>
      </c>
      <c r="D72" s="26">
        <v>0</v>
      </c>
      <c r="E72" s="26">
        <v>125</v>
      </c>
      <c r="F72" s="26">
        <v>125</v>
      </c>
      <c r="G72" s="26">
        <v>125</v>
      </c>
      <c r="H72" s="26">
        <v>219</v>
      </c>
      <c r="I72" s="26">
        <v>219</v>
      </c>
      <c r="J72" s="26">
        <v>247</v>
      </c>
      <c r="K72" s="26">
        <v>247</v>
      </c>
      <c r="L72" s="26">
        <v>247</v>
      </c>
      <c r="M72" s="26">
        <v>0</v>
      </c>
      <c r="N72" s="26">
        <v>0</v>
      </c>
      <c r="O72" s="26">
        <v>0</v>
      </c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  <c r="AQ72" s="7"/>
      <c r="AR72" s="7"/>
      <c r="AS72" s="7"/>
      <c r="AT72" s="7"/>
      <c r="AU72" s="7"/>
      <c r="AV72" s="7"/>
      <c r="AW72" s="7"/>
      <c r="AX72" s="7"/>
      <c r="AY72" s="7"/>
      <c r="AZ72" s="7"/>
      <c r="BA72" s="7"/>
      <c r="BB72" s="7"/>
      <c r="BC72" s="7"/>
      <c r="BD72" s="7"/>
      <c r="BE72" s="7"/>
      <c r="BF72" s="7"/>
      <c r="BG72" s="7"/>
      <c r="BH72" s="7"/>
      <c r="BI72" s="7"/>
      <c r="BJ72" s="7"/>
      <c r="BK72" s="7"/>
      <c r="BL72" s="7"/>
      <c r="BM72" s="7"/>
      <c r="BN72" s="7"/>
      <c r="BO72" s="7"/>
      <c r="BP72" s="7"/>
      <c r="BQ72" s="7"/>
      <c r="BR72" s="7"/>
      <c r="BS72" s="7"/>
      <c r="BT72" s="7"/>
      <c r="BU72" s="7"/>
      <c r="BV72" s="7"/>
      <c r="BW72" s="7"/>
      <c r="BX72" s="7"/>
      <c r="BY72" s="7"/>
      <c r="BZ72" s="7"/>
      <c r="CA72" s="7"/>
      <c r="CB72" s="7"/>
      <c r="CC72" s="7"/>
      <c r="CD72" s="7"/>
      <c r="CE72" s="7"/>
      <c r="CF72" s="7"/>
      <c r="CG72" s="7"/>
      <c r="CH72" s="7"/>
      <c r="CI72" s="7"/>
      <c r="CJ72" s="7"/>
      <c r="CK72" s="7"/>
      <c r="CL72" s="7"/>
      <c r="CM72" s="7"/>
      <c r="CN72" s="7"/>
      <c r="CO72" s="7"/>
      <c r="CP72" s="7"/>
      <c r="CQ72" s="7"/>
      <c r="CR72" s="7"/>
      <c r="CS72" s="7"/>
      <c r="CT72" s="7"/>
      <c r="CU72" s="7"/>
      <c r="CV72" s="7"/>
      <c r="CW72" s="7"/>
      <c r="CX72" s="7"/>
      <c r="CY72" s="7"/>
      <c r="CZ72" s="7"/>
      <c r="DA72" s="7"/>
      <c r="DB72" s="7"/>
    </row>
    <row r="73" spans="2:106" x14ac:dyDescent="0.3">
      <c r="B73" s="1">
        <v>4320</v>
      </c>
      <c r="C73" s="1" t="s">
        <v>52</v>
      </c>
      <c r="D73" s="26">
        <v>0</v>
      </c>
      <c r="E73" s="26">
        <v>0</v>
      </c>
      <c r="F73" s="26">
        <v>0</v>
      </c>
      <c r="G73" s="26">
        <v>0</v>
      </c>
      <c r="H73" s="26">
        <v>2701</v>
      </c>
      <c r="I73" s="26">
        <v>2701</v>
      </c>
      <c r="J73" s="26">
        <v>2701</v>
      </c>
      <c r="K73" s="26">
        <v>2701</v>
      </c>
      <c r="L73" s="26">
        <v>2701</v>
      </c>
      <c r="M73" s="26">
        <v>0</v>
      </c>
      <c r="N73" s="26">
        <v>0</v>
      </c>
      <c r="O73" s="26">
        <v>0</v>
      </c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  <c r="AO73" s="7"/>
      <c r="AP73" s="7"/>
      <c r="AQ73" s="7"/>
      <c r="AR73" s="7"/>
      <c r="AS73" s="7"/>
      <c r="AT73" s="7"/>
      <c r="AU73" s="7"/>
      <c r="AV73" s="7"/>
      <c r="AW73" s="7"/>
      <c r="AX73" s="7"/>
      <c r="AY73" s="7"/>
      <c r="AZ73" s="7"/>
      <c r="BA73" s="7"/>
      <c r="BB73" s="7"/>
      <c r="BC73" s="7"/>
      <c r="BD73" s="7"/>
      <c r="BE73" s="7"/>
      <c r="BF73" s="7"/>
      <c r="BG73" s="7"/>
      <c r="BH73" s="7"/>
      <c r="BI73" s="7"/>
      <c r="BJ73" s="7"/>
      <c r="BK73" s="7"/>
      <c r="BL73" s="7"/>
      <c r="BM73" s="7"/>
      <c r="BN73" s="7"/>
      <c r="BO73" s="7"/>
      <c r="BP73" s="7"/>
      <c r="BQ73" s="7"/>
      <c r="BR73" s="7"/>
      <c r="BS73" s="7"/>
      <c r="BT73" s="7"/>
      <c r="BU73" s="7"/>
      <c r="BV73" s="7"/>
      <c r="BW73" s="7"/>
      <c r="BX73" s="7"/>
      <c r="BY73" s="7"/>
      <c r="BZ73" s="7"/>
      <c r="CA73" s="7"/>
      <c r="CB73" s="7"/>
      <c r="CC73" s="7"/>
      <c r="CD73" s="7"/>
      <c r="CE73" s="7"/>
      <c r="CF73" s="7"/>
      <c r="CG73" s="7"/>
      <c r="CH73" s="7"/>
      <c r="CI73" s="7"/>
      <c r="CJ73" s="7"/>
      <c r="CK73" s="7"/>
      <c r="CL73" s="7"/>
      <c r="CM73" s="7"/>
      <c r="CN73" s="7"/>
      <c r="CO73" s="7"/>
      <c r="CP73" s="7"/>
      <c r="CQ73" s="7"/>
      <c r="CR73" s="7"/>
      <c r="CS73" s="7"/>
      <c r="CT73" s="7"/>
      <c r="CU73" s="7"/>
      <c r="CV73" s="7"/>
      <c r="CW73" s="7"/>
      <c r="CX73" s="7"/>
      <c r="CY73" s="7"/>
      <c r="CZ73" s="7"/>
      <c r="DA73" s="7"/>
      <c r="DB73" s="7"/>
    </row>
    <row r="74" spans="2:106" x14ac:dyDescent="0.3">
      <c r="B74" s="1"/>
      <c r="C74" s="1"/>
      <c r="D74" s="28"/>
      <c r="E74" s="28"/>
      <c r="F74" s="29"/>
      <c r="G74" s="28"/>
      <c r="H74" s="28"/>
      <c r="I74" s="28"/>
      <c r="J74" s="28"/>
      <c r="K74" s="28"/>
      <c r="L74" s="28"/>
      <c r="M74" s="28"/>
      <c r="N74" s="28"/>
      <c r="O74" s="28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  <c r="AO74" s="7"/>
      <c r="AP74" s="7"/>
      <c r="AQ74" s="7"/>
      <c r="AR74" s="7"/>
      <c r="AS74" s="7"/>
      <c r="AT74" s="7"/>
      <c r="AU74" s="7"/>
      <c r="AV74" s="7"/>
      <c r="AW74" s="7"/>
      <c r="AX74" s="7"/>
      <c r="AY74" s="7"/>
      <c r="AZ74" s="7"/>
      <c r="BA74" s="7"/>
      <c r="BB74" s="7"/>
      <c r="BC74" s="7"/>
      <c r="BD74" s="7"/>
      <c r="BE74" s="7"/>
      <c r="BF74" s="7"/>
      <c r="BG74" s="7"/>
      <c r="BH74" s="7"/>
      <c r="BI74" s="7"/>
      <c r="BJ74" s="7"/>
      <c r="BK74" s="7"/>
      <c r="BL74" s="7"/>
      <c r="BM74" s="7"/>
      <c r="BN74" s="7"/>
      <c r="BO74" s="7"/>
      <c r="BP74" s="7"/>
      <c r="BQ74" s="7"/>
      <c r="BR74" s="7"/>
      <c r="BS74" s="7"/>
      <c r="BT74" s="7"/>
      <c r="BU74" s="7"/>
      <c r="BV74" s="7"/>
      <c r="BW74" s="7"/>
      <c r="BX74" s="7"/>
      <c r="BY74" s="7"/>
      <c r="BZ74" s="7"/>
      <c r="CA74" s="7"/>
      <c r="CB74" s="7"/>
      <c r="CC74" s="7"/>
      <c r="CD74" s="7"/>
      <c r="CE74" s="7"/>
      <c r="CF74" s="7"/>
      <c r="CG74" s="7"/>
      <c r="CH74" s="7"/>
      <c r="CI74" s="7"/>
      <c r="CJ74" s="7"/>
      <c r="CK74" s="7"/>
      <c r="CL74" s="7"/>
      <c r="CM74" s="7"/>
      <c r="CN74" s="7"/>
      <c r="CO74" s="7"/>
      <c r="CP74" s="7"/>
      <c r="CQ74" s="7"/>
      <c r="CR74" s="7"/>
      <c r="CS74" s="7"/>
      <c r="CT74" s="7"/>
      <c r="CU74" s="7"/>
      <c r="CV74" s="7"/>
      <c r="CW74" s="7"/>
      <c r="CX74" s="7"/>
      <c r="CY74" s="7"/>
      <c r="CZ74" s="7"/>
      <c r="DA74" s="7"/>
      <c r="DB74" s="7"/>
    </row>
    <row r="75" spans="2:106" s="2" customFormat="1" x14ac:dyDescent="0.3">
      <c r="B75" s="2" t="s">
        <v>66</v>
      </c>
      <c r="C75" s="3" t="s">
        <v>42</v>
      </c>
      <c r="D75" s="30">
        <f>SUM(D62:D74)</f>
        <v>0</v>
      </c>
      <c r="E75" s="30">
        <f t="shared" ref="E75:O75" si="3">SUM(E62:E74)</f>
        <v>1851.76</v>
      </c>
      <c r="F75" s="30">
        <f t="shared" si="3"/>
        <v>7558.63</v>
      </c>
      <c r="G75" s="30">
        <f t="shared" si="3"/>
        <v>8168.83</v>
      </c>
      <c r="H75" s="30">
        <f t="shared" si="3"/>
        <v>22460.71</v>
      </c>
      <c r="I75" s="30">
        <f t="shared" si="3"/>
        <v>23424.57</v>
      </c>
      <c r="J75" s="30">
        <f t="shared" si="3"/>
        <v>26555.78</v>
      </c>
      <c r="K75" s="30">
        <f t="shared" si="3"/>
        <v>26942.870000000003</v>
      </c>
      <c r="L75" s="30">
        <f t="shared" si="3"/>
        <v>29011.260000000002</v>
      </c>
      <c r="M75" s="30">
        <f t="shared" si="3"/>
        <v>0</v>
      </c>
      <c r="N75" s="30">
        <f t="shared" si="3"/>
        <v>0</v>
      </c>
      <c r="O75" s="30">
        <f t="shared" si="3"/>
        <v>0</v>
      </c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  <c r="AL75" s="8"/>
      <c r="AM75" s="8"/>
      <c r="AN75" s="8"/>
      <c r="AO75" s="8"/>
      <c r="AP75" s="8"/>
      <c r="AQ75" s="8"/>
      <c r="AR75" s="8"/>
      <c r="AS75" s="8"/>
      <c r="AT75" s="8"/>
      <c r="AU75" s="8"/>
      <c r="AV75" s="8"/>
      <c r="AW75" s="8"/>
      <c r="AX75" s="8"/>
      <c r="AY75" s="8"/>
      <c r="AZ75" s="8"/>
      <c r="BA75" s="8"/>
      <c r="BB75" s="8"/>
      <c r="BC75" s="8"/>
      <c r="BD75" s="8"/>
      <c r="BE75" s="8"/>
      <c r="BF75" s="8"/>
      <c r="BG75" s="8"/>
      <c r="BH75" s="8"/>
      <c r="BI75" s="8"/>
      <c r="BJ75" s="8"/>
      <c r="BK75" s="8"/>
      <c r="BL75" s="8"/>
      <c r="BM75" s="8"/>
      <c r="BN75" s="8"/>
      <c r="BO75" s="8"/>
      <c r="BP75" s="8"/>
      <c r="BQ75" s="8"/>
      <c r="BR75" s="8"/>
      <c r="BS75" s="8"/>
      <c r="BT75" s="8"/>
      <c r="BU75" s="8"/>
      <c r="BV75" s="8"/>
      <c r="BW75" s="8"/>
      <c r="BX75" s="8"/>
      <c r="BY75" s="8"/>
      <c r="BZ75" s="8"/>
      <c r="CA75" s="8"/>
      <c r="CB75" s="8"/>
      <c r="CC75" s="8"/>
      <c r="CD75" s="8"/>
      <c r="CE75" s="8"/>
      <c r="CF75" s="8"/>
      <c r="CG75" s="8"/>
      <c r="CH75" s="8"/>
      <c r="CI75" s="8"/>
      <c r="CJ75" s="8"/>
      <c r="CK75" s="8"/>
      <c r="CL75" s="8"/>
      <c r="CM75" s="8"/>
      <c r="CN75" s="8"/>
      <c r="CO75" s="8"/>
      <c r="CP75" s="8"/>
      <c r="CQ75" s="8"/>
      <c r="CR75" s="8"/>
      <c r="CS75" s="8"/>
      <c r="CT75" s="8"/>
      <c r="CU75" s="8"/>
      <c r="CV75" s="8"/>
      <c r="CW75" s="8"/>
      <c r="CX75" s="8"/>
      <c r="CY75" s="8"/>
      <c r="CZ75" s="8"/>
      <c r="DA75" s="8"/>
      <c r="DB75" s="8"/>
    </row>
    <row r="76" spans="2:106" x14ac:dyDescent="0.3">
      <c r="C76" s="1"/>
      <c r="D76" s="31"/>
      <c r="E76" s="28"/>
      <c r="F76" s="32"/>
      <c r="G76" s="28"/>
      <c r="H76" s="28"/>
      <c r="I76" s="28"/>
      <c r="J76" s="28"/>
      <c r="K76" s="28"/>
      <c r="L76" s="31"/>
      <c r="M76" s="28"/>
      <c r="N76" s="28"/>
      <c r="O76" s="28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  <c r="AP76" s="7"/>
      <c r="AQ76" s="7"/>
      <c r="AR76" s="7"/>
      <c r="AS76" s="7"/>
      <c r="AT76" s="7"/>
      <c r="AU76" s="7"/>
      <c r="AV76" s="7"/>
      <c r="AW76" s="7"/>
      <c r="AX76" s="7"/>
      <c r="AY76" s="7"/>
      <c r="AZ76" s="7"/>
      <c r="BA76" s="7"/>
      <c r="BB76" s="7"/>
      <c r="BC76" s="7"/>
      <c r="BD76" s="7"/>
      <c r="BE76" s="7"/>
      <c r="BF76" s="7"/>
      <c r="BG76" s="7"/>
      <c r="BH76" s="7"/>
      <c r="BI76" s="7"/>
      <c r="BJ76" s="7"/>
      <c r="BK76" s="7"/>
      <c r="BL76" s="7"/>
      <c r="BM76" s="7"/>
      <c r="BN76" s="7"/>
      <c r="BO76" s="7"/>
      <c r="BP76" s="7"/>
      <c r="BQ76" s="7"/>
      <c r="BR76" s="7"/>
      <c r="BS76" s="7"/>
      <c r="BT76" s="7"/>
      <c r="BU76" s="7"/>
      <c r="BV76" s="7"/>
      <c r="BW76" s="7"/>
      <c r="BX76" s="7"/>
      <c r="BY76" s="7"/>
      <c r="BZ76" s="7"/>
      <c r="CA76" s="7"/>
      <c r="CB76" s="7"/>
      <c r="CC76" s="7"/>
      <c r="CD76" s="7"/>
      <c r="CE76" s="7"/>
      <c r="CF76" s="7"/>
      <c r="CG76" s="7"/>
      <c r="CH76" s="7"/>
      <c r="CI76" s="7"/>
      <c r="CJ76" s="7"/>
      <c r="CK76" s="7"/>
      <c r="CL76" s="7"/>
      <c r="CM76" s="7"/>
      <c r="CN76" s="7"/>
      <c r="CO76" s="7"/>
      <c r="CP76" s="7"/>
      <c r="CQ76" s="7"/>
      <c r="CR76" s="7"/>
      <c r="CS76" s="7"/>
      <c r="CT76" s="7"/>
      <c r="CU76" s="7"/>
      <c r="CV76" s="7"/>
      <c r="CW76" s="7"/>
      <c r="CX76" s="7"/>
      <c r="CY76" s="7"/>
      <c r="CZ76" s="7"/>
      <c r="DA76" s="7"/>
      <c r="DB76" s="7"/>
    </row>
    <row r="77" spans="2:106" x14ac:dyDescent="0.3">
      <c r="B77" s="13">
        <v>302</v>
      </c>
      <c r="C77" s="12" t="s">
        <v>53</v>
      </c>
      <c r="D77" s="31"/>
      <c r="E77" s="28"/>
      <c r="F77" s="32"/>
      <c r="G77" s="28"/>
      <c r="H77" s="28"/>
      <c r="I77" s="28"/>
      <c r="J77" s="28"/>
      <c r="K77" s="28"/>
      <c r="L77" s="31"/>
      <c r="M77" s="28"/>
      <c r="N77" s="28"/>
      <c r="O77" s="28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  <c r="AO77" s="7"/>
      <c r="AP77" s="7"/>
      <c r="AQ77" s="7"/>
      <c r="AR77" s="7"/>
      <c r="AS77" s="7"/>
      <c r="AT77" s="7"/>
      <c r="AU77" s="7"/>
      <c r="AV77" s="7"/>
      <c r="AW77" s="7"/>
      <c r="AX77" s="7"/>
      <c r="AY77" s="7"/>
      <c r="AZ77" s="7"/>
      <c r="BA77" s="7"/>
      <c r="BB77" s="7"/>
      <c r="BC77" s="7"/>
      <c r="BD77" s="7"/>
      <c r="BE77" s="7"/>
      <c r="BF77" s="7"/>
      <c r="BG77" s="7"/>
      <c r="BH77" s="7"/>
      <c r="BI77" s="7"/>
      <c r="BJ77" s="7"/>
      <c r="BK77" s="7"/>
      <c r="BL77" s="7"/>
      <c r="BM77" s="7"/>
      <c r="BN77" s="7"/>
      <c r="BO77" s="7"/>
      <c r="BP77" s="7"/>
      <c r="BQ77" s="7"/>
      <c r="BR77" s="7"/>
      <c r="BS77" s="7"/>
      <c r="BT77" s="7"/>
      <c r="BU77" s="7"/>
      <c r="BV77" s="7"/>
      <c r="BW77" s="7"/>
      <c r="BX77" s="7"/>
      <c r="BY77" s="7"/>
      <c r="BZ77" s="7"/>
      <c r="CA77" s="7"/>
      <c r="CB77" s="7"/>
      <c r="CC77" s="7"/>
      <c r="CD77" s="7"/>
      <c r="CE77" s="7"/>
      <c r="CF77" s="7"/>
      <c r="CG77" s="7"/>
      <c r="CH77" s="7"/>
      <c r="CI77" s="7"/>
      <c r="CJ77" s="7"/>
      <c r="CK77" s="7"/>
      <c r="CL77" s="7"/>
      <c r="CM77" s="7"/>
      <c r="CN77" s="7"/>
      <c r="CO77" s="7"/>
      <c r="CP77" s="7"/>
      <c r="CQ77" s="7"/>
      <c r="CR77" s="7"/>
      <c r="CS77" s="7"/>
      <c r="CT77" s="7"/>
      <c r="CU77" s="7"/>
      <c r="CV77" s="7"/>
      <c r="CW77" s="7"/>
      <c r="CX77" s="7"/>
      <c r="CY77" s="7"/>
      <c r="CZ77" s="7"/>
      <c r="DA77" s="7"/>
      <c r="DB77" s="7"/>
    </row>
    <row r="78" spans="2:106" x14ac:dyDescent="0.3">
      <c r="B78">
        <v>4350</v>
      </c>
      <c r="C78" s="1" t="s">
        <v>53</v>
      </c>
      <c r="D78" s="26">
        <v>0</v>
      </c>
      <c r="E78" s="26">
        <v>0</v>
      </c>
      <c r="F78" s="26">
        <v>0</v>
      </c>
      <c r="G78" s="26">
        <v>0</v>
      </c>
      <c r="H78" s="26">
        <v>0</v>
      </c>
      <c r="I78" s="26">
        <v>0</v>
      </c>
      <c r="J78" s="26">
        <v>0</v>
      </c>
      <c r="K78" s="26">
        <v>0</v>
      </c>
      <c r="L78" s="26">
        <v>0</v>
      </c>
      <c r="M78" s="26">
        <v>0</v>
      </c>
      <c r="N78" s="26">
        <v>0</v>
      </c>
      <c r="O78" s="26">
        <v>0</v>
      </c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  <c r="AO78" s="7"/>
      <c r="AP78" s="7"/>
      <c r="AQ78" s="7"/>
      <c r="AR78" s="7"/>
      <c r="AS78" s="7"/>
      <c r="AT78" s="7"/>
      <c r="AU78" s="7"/>
      <c r="AV78" s="7"/>
      <c r="AW78" s="7"/>
      <c r="AX78" s="7"/>
      <c r="AY78" s="7"/>
      <c r="AZ78" s="7"/>
      <c r="BA78" s="7"/>
      <c r="BB78" s="7"/>
      <c r="BC78" s="7"/>
      <c r="BD78" s="7"/>
      <c r="BE78" s="7"/>
      <c r="BF78" s="7"/>
      <c r="BG78" s="7"/>
      <c r="BH78" s="7"/>
      <c r="BI78" s="7"/>
      <c r="BJ78" s="7"/>
      <c r="BK78" s="7"/>
      <c r="BL78" s="7"/>
      <c r="BM78" s="7"/>
      <c r="BN78" s="7"/>
      <c r="BO78" s="7"/>
      <c r="BP78" s="7"/>
      <c r="BQ78" s="7"/>
      <c r="BR78" s="7"/>
      <c r="BS78" s="7"/>
      <c r="BT78" s="7"/>
      <c r="BU78" s="7"/>
      <c r="BV78" s="7"/>
      <c r="BW78" s="7"/>
      <c r="BX78" s="7"/>
      <c r="BY78" s="7"/>
      <c r="BZ78" s="7"/>
      <c r="CA78" s="7"/>
      <c r="CB78" s="7"/>
      <c r="CC78" s="7"/>
      <c r="CD78" s="7"/>
      <c r="CE78" s="7"/>
      <c r="CF78" s="7"/>
      <c r="CG78" s="7"/>
      <c r="CH78" s="7"/>
      <c r="CI78" s="7"/>
      <c r="CJ78" s="7"/>
      <c r="CK78" s="7"/>
      <c r="CL78" s="7"/>
      <c r="CM78" s="7"/>
      <c r="CN78" s="7"/>
      <c r="CO78" s="7"/>
      <c r="CP78" s="7"/>
      <c r="CQ78" s="7"/>
      <c r="CR78" s="7"/>
      <c r="CS78" s="7"/>
      <c r="CT78" s="7"/>
      <c r="CU78" s="7"/>
      <c r="CV78" s="7"/>
      <c r="CW78" s="7"/>
      <c r="CX78" s="7"/>
      <c r="CY78" s="7"/>
      <c r="CZ78" s="7"/>
      <c r="DA78" s="7"/>
      <c r="DB78" s="7"/>
    </row>
    <row r="79" spans="2:106" x14ac:dyDescent="0.3">
      <c r="B79" s="1">
        <v>4351</v>
      </c>
      <c r="C79" s="1" t="s">
        <v>55</v>
      </c>
      <c r="D79" s="26">
        <v>0</v>
      </c>
      <c r="E79" s="26">
        <v>0</v>
      </c>
      <c r="F79" s="26">
        <v>0</v>
      </c>
      <c r="G79" s="26">
        <v>0</v>
      </c>
      <c r="H79" s="26">
        <v>0</v>
      </c>
      <c r="I79" s="26">
        <v>0</v>
      </c>
      <c r="J79" s="26">
        <v>0</v>
      </c>
      <c r="K79" s="26">
        <v>0</v>
      </c>
      <c r="L79" s="26">
        <v>0</v>
      </c>
      <c r="M79" s="26">
        <v>0</v>
      </c>
      <c r="N79" s="26">
        <v>0</v>
      </c>
      <c r="O79" s="26">
        <v>0</v>
      </c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7"/>
      <c r="AN79" s="7"/>
      <c r="AO79" s="7"/>
      <c r="AP79" s="7"/>
      <c r="AQ79" s="7"/>
      <c r="AR79" s="7"/>
      <c r="AS79" s="7"/>
      <c r="AT79" s="7"/>
      <c r="AU79" s="7"/>
      <c r="AV79" s="7"/>
      <c r="AW79" s="7"/>
      <c r="AX79" s="7"/>
      <c r="AY79" s="7"/>
      <c r="AZ79" s="7"/>
      <c r="BA79" s="7"/>
      <c r="BB79" s="7"/>
      <c r="BC79" s="7"/>
      <c r="BD79" s="7"/>
      <c r="BE79" s="7"/>
      <c r="BF79" s="7"/>
      <c r="BG79" s="7"/>
      <c r="BH79" s="7"/>
      <c r="BI79" s="7"/>
      <c r="BJ79" s="7"/>
      <c r="BK79" s="7"/>
      <c r="BL79" s="7"/>
      <c r="BM79" s="7"/>
      <c r="BN79" s="7"/>
      <c r="BO79" s="7"/>
      <c r="BP79" s="7"/>
      <c r="BQ79" s="7"/>
      <c r="BR79" s="7"/>
      <c r="BS79" s="7"/>
      <c r="BT79" s="7"/>
      <c r="BU79" s="7"/>
      <c r="BV79" s="7"/>
      <c r="BW79" s="7"/>
      <c r="BX79" s="7"/>
      <c r="BY79" s="7"/>
      <c r="BZ79" s="7"/>
      <c r="CA79" s="7"/>
      <c r="CB79" s="7"/>
      <c r="CC79" s="7"/>
      <c r="CD79" s="7"/>
      <c r="CE79" s="7"/>
      <c r="CF79" s="7"/>
      <c r="CG79" s="7"/>
      <c r="CH79" s="7"/>
      <c r="CI79" s="7"/>
      <c r="CJ79" s="7"/>
      <c r="CK79" s="7"/>
      <c r="CL79" s="7"/>
      <c r="CM79" s="7"/>
      <c r="CN79" s="7"/>
      <c r="CO79" s="7"/>
      <c r="CP79" s="7"/>
      <c r="CQ79" s="7"/>
      <c r="CR79" s="7"/>
      <c r="CS79" s="7"/>
      <c r="CT79" s="7"/>
      <c r="CU79" s="7"/>
      <c r="CV79" s="7"/>
      <c r="CW79" s="7"/>
      <c r="CX79" s="7"/>
      <c r="CY79" s="7"/>
      <c r="CZ79" s="7"/>
      <c r="DA79" s="7"/>
      <c r="DB79" s="7"/>
    </row>
    <row r="80" spans="2:106" x14ac:dyDescent="0.3">
      <c r="B80" s="1">
        <v>4352</v>
      </c>
      <c r="C80" s="1" t="s">
        <v>56</v>
      </c>
      <c r="D80" s="26">
        <v>0</v>
      </c>
      <c r="E80" s="26">
        <v>0</v>
      </c>
      <c r="F80" s="26">
        <v>0</v>
      </c>
      <c r="G80" s="26">
        <v>0</v>
      </c>
      <c r="H80" s="26">
        <v>6</v>
      </c>
      <c r="I80" s="26">
        <v>6</v>
      </c>
      <c r="J80" s="26">
        <v>6</v>
      </c>
      <c r="K80" s="26">
        <v>6</v>
      </c>
      <c r="L80" s="26">
        <v>6</v>
      </c>
      <c r="M80" s="26">
        <v>0</v>
      </c>
      <c r="N80" s="26">
        <v>0</v>
      </c>
      <c r="O80" s="26">
        <v>0</v>
      </c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7"/>
      <c r="AN80" s="7"/>
      <c r="AO80" s="7"/>
      <c r="AP80" s="7"/>
      <c r="AQ80" s="7"/>
      <c r="AR80" s="7"/>
      <c r="AS80" s="7"/>
      <c r="AT80" s="7"/>
      <c r="AU80" s="7"/>
      <c r="AV80" s="7"/>
      <c r="AW80" s="7"/>
      <c r="AX80" s="7"/>
      <c r="AY80" s="7"/>
      <c r="AZ80" s="7"/>
      <c r="BA80" s="7"/>
      <c r="BB80" s="7"/>
      <c r="BC80" s="7"/>
      <c r="BD80" s="7"/>
      <c r="BE80" s="7"/>
      <c r="BF80" s="7"/>
      <c r="BG80" s="7"/>
      <c r="BH80" s="7"/>
      <c r="BI80" s="7"/>
      <c r="BJ80" s="7"/>
      <c r="BK80" s="7"/>
      <c r="BL80" s="7"/>
      <c r="BM80" s="7"/>
      <c r="BN80" s="7"/>
      <c r="BO80" s="7"/>
      <c r="BP80" s="7"/>
      <c r="BQ80" s="7"/>
      <c r="BR80" s="7"/>
      <c r="BS80" s="7"/>
      <c r="BT80" s="7"/>
      <c r="BU80" s="7"/>
      <c r="BV80" s="7"/>
      <c r="BW80" s="7"/>
      <c r="BX80" s="7"/>
      <c r="BY80" s="7"/>
      <c r="BZ80" s="7"/>
      <c r="CA80" s="7"/>
      <c r="CB80" s="7"/>
      <c r="CC80" s="7"/>
      <c r="CD80" s="7"/>
      <c r="CE80" s="7"/>
      <c r="CF80" s="7"/>
      <c r="CG80" s="7"/>
      <c r="CH80" s="7"/>
      <c r="CI80" s="7"/>
      <c r="CJ80" s="7"/>
      <c r="CK80" s="7"/>
      <c r="CL80" s="7"/>
      <c r="CM80" s="7"/>
      <c r="CN80" s="7"/>
      <c r="CO80" s="7"/>
      <c r="CP80" s="7"/>
      <c r="CQ80" s="7"/>
      <c r="CR80" s="7"/>
      <c r="CS80" s="7"/>
      <c r="CT80" s="7"/>
      <c r="CU80" s="7"/>
      <c r="CV80" s="7"/>
      <c r="CW80" s="7"/>
      <c r="CX80" s="7"/>
      <c r="CY80" s="7"/>
      <c r="CZ80" s="7"/>
      <c r="DA80" s="7"/>
      <c r="DB80" s="7"/>
    </row>
    <row r="81" spans="2:106" x14ac:dyDescent="0.3">
      <c r="B81" s="1">
        <v>4353</v>
      </c>
      <c r="C81" s="1" t="s">
        <v>57</v>
      </c>
      <c r="D81" s="26">
        <v>0</v>
      </c>
      <c r="E81" s="26">
        <v>0</v>
      </c>
      <c r="F81" s="26">
        <v>0</v>
      </c>
      <c r="G81" s="26">
        <v>0</v>
      </c>
      <c r="H81" s="26">
        <v>0</v>
      </c>
      <c r="I81" s="26">
        <v>0</v>
      </c>
      <c r="J81" s="26">
        <v>0</v>
      </c>
      <c r="K81" s="26">
        <v>0</v>
      </c>
      <c r="L81" s="26">
        <v>0</v>
      </c>
      <c r="M81" s="26">
        <v>0</v>
      </c>
      <c r="N81" s="26">
        <v>0</v>
      </c>
      <c r="O81" s="26">
        <v>0</v>
      </c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7"/>
      <c r="AN81" s="7"/>
      <c r="AO81" s="7"/>
      <c r="AP81" s="7"/>
      <c r="AQ81" s="7"/>
      <c r="AR81" s="7"/>
      <c r="AS81" s="7"/>
      <c r="AT81" s="7"/>
      <c r="AU81" s="7"/>
      <c r="AV81" s="7"/>
      <c r="AW81" s="7"/>
      <c r="AX81" s="7"/>
      <c r="AY81" s="7"/>
      <c r="AZ81" s="7"/>
      <c r="BA81" s="7"/>
      <c r="BB81" s="7"/>
      <c r="BC81" s="7"/>
      <c r="BD81" s="7"/>
      <c r="BE81" s="7"/>
      <c r="BF81" s="7"/>
      <c r="BG81" s="7"/>
      <c r="BH81" s="7"/>
      <c r="BI81" s="7"/>
      <c r="BJ81" s="7"/>
      <c r="BK81" s="7"/>
      <c r="BL81" s="7"/>
      <c r="BM81" s="7"/>
      <c r="BN81" s="7"/>
      <c r="BO81" s="7"/>
      <c r="BP81" s="7"/>
      <c r="BQ81" s="7"/>
      <c r="BR81" s="7"/>
      <c r="BS81" s="7"/>
      <c r="BT81" s="7"/>
      <c r="BU81" s="7"/>
      <c r="BV81" s="7"/>
      <c r="BW81" s="7"/>
      <c r="BX81" s="7"/>
      <c r="BY81" s="7"/>
      <c r="BZ81" s="7"/>
      <c r="CA81" s="7"/>
      <c r="CB81" s="7"/>
      <c r="CC81" s="7"/>
      <c r="CD81" s="7"/>
      <c r="CE81" s="7"/>
      <c r="CF81" s="7"/>
      <c r="CG81" s="7"/>
      <c r="CH81" s="7"/>
      <c r="CI81" s="7"/>
      <c r="CJ81" s="7"/>
      <c r="CK81" s="7"/>
      <c r="CL81" s="7"/>
      <c r="CM81" s="7"/>
      <c r="CN81" s="7"/>
      <c r="CO81" s="7"/>
      <c r="CP81" s="7"/>
      <c r="CQ81" s="7"/>
      <c r="CR81" s="7"/>
      <c r="CS81" s="7"/>
      <c r="CT81" s="7"/>
      <c r="CU81" s="7"/>
      <c r="CV81" s="7"/>
      <c r="CW81" s="7"/>
      <c r="CX81" s="7"/>
      <c r="CY81" s="7"/>
      <c r="CZ81" s="7"/>
      <c r="DA81" s="7"/>
      <c r="DB81" s="7"/>
    </row>
    <row r="82" spans="2:106" x14ac:dyDescent="0.3">
      <c r="B82" s="1">
        <v>4354</v>
      </c>
      <c r="C82" s="1" t="s">
        <v>125</v>
      </c>
      <c r="D82" s="26">
        <v>0</v>
      </c>
      <c r="E82" s="26">
        <v>0</v>
      </c>
      <c r="F82" s="26">
        <v>0</v>
      </c>
      <c r="G82" s="26">
        <v>0</v>
      </c>
      <c r="H82" s="26">
        <v>0</v>
      </c>
      <c r="I82" s="26">
        <v>0</v>
      </c>
      <c r="J82" s="26">
        <v>0</v>
      </c>
      <c r="K82" s="26">
        <v>0</v>
      </c>
      <c r="L82" s="26">
        <v>0</v>
      </c>
      <c r="M82" s="26">
        <v>0</v>
      </c>
      <c r="N82" s="26">
        <v>0</v>
      </c>
      <c r="O82" s="26">
        <v>0</v>
      </c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7"/>
      <c r="AN82" s="7"/>
      <c r="AO82" s="7"/>
      <c r="AP82" s="7"/>
      <c r="AQ82" s="7"/>
      <c r="AR82" s="7"/>
      <c r="AS82" s="7"/>
      <c r="AT82" s="7"/>
      <c r="AU82" s="7"/>
      <c r="AV82" s="7"/>
      <c r="AW82" s="7"/>
      <c r="AX82" s="7"/>
      <c r="AY82" s="7"/>
      <c r="AZ82" s="7"/>
      <c r="BA82" s="7"/>
      <c r="BB82" s="7"/>
      <c r="BC82" s="7"/>
      <c r="BD82" s="7"/>
      <c r="BE82" s="7"/>
      <c r="BF82" s="7"/>
      <c r="BG82" s="7"/>
      <c r="BH82" s="7"/>
      <c r="BI82" s="7"/>
      <c r="BJ82" s="7"/>
      <c r="BK82" s="7"/>
      <c r="BL82" s="7"/>
      <c r="BM82" s="7"/>
      <c r="BN82" s="7"/>
      <c r="BO82" s="7"/>
      <c r="BP82" s="7"/>
      <c r="BQ82" s="7"/>
      <c r="BR82" s="7"/>
      <c r="BS82" s="7"/>
      <c r="BT82" s="7"/>
      <c r="BU82" s="7"/>
      <c r="BV82" s="7"/>
      <c r="BW82" s="7"/>
      <c r="BX82" s="7"/>
      <c r="BY82" s="7"/>
      <c r="BZ82" s="7"/>
      <c r="CA82" s="7"/>
      <c r="CB82" s="7"/>
      <c r="CC82" s="7"/>
      <c r="CD82" s="7"/>
      <c r="CE82" s="7"/>
      <c r="CF82" s="7"/>
      <c r="CG82" s="7"/>
      <c r="CH82" s="7"/>
      <c r="CI82" s="7"/>
      <c r="CJ82" s="7"/>
      <c r="CK82" s="7"/>
      <c r="CL82" s="7"/>
      <c r="CM82" s="7"/>
      <c r="CN82" s="7"/>
      <c r="CO82" s="7"/>
      <c r="CP82" s="7"/>
      <c r="CQ82" s="7"/>
      <c r="CR82" s="7"/>
      <c r="CS82" s="7"/>
      <c r="CT82" s="7"/>
      <c r="CU82" s="7"/>
      <c r="CV82" s="7"/>
      <c r="CW82" s="7"/>
      <c r="CX82" s="7"/>
      <c r="CY82" s="7"/>
      <c r="CZ82" s="7"/>
      <c r="DA82" s="7"/>
      <c r="DB82" s="7"/>
    </row>
    <row r="83" spans="2:106" x14ac:dyDescent="0.3">
      <c r="B83" s="1">
        <v>4375</v>
      </c>
      <c r="C83" s="1" t="s">
        <v>58</v>
      </c>
      <c r="D83" s="26">
        <v>0</v>
      </c>
      <c r="E83" s="26">
        <v>0</v>
      </c>
      <c r="F83" s="26">
        <v>0</v>
      </c>
      <c r="G83" s="26">
        <v>0</v>
      </c>
      <c r="H83" s="26">
        <v>0</v>
      </c>
      <c r="I83" s="26">
        <v>0</v>
      </c>
      <c r="J83" s="26">
        <v>6</v>
      </c>
      <c r="K83" s="26">
        <v>6</v>
      </c>
      <c r="L83" s="26">
        <v>6</v>
      </c>
      <c r="M83" s="26">
        <v>0</v>
      </c>
      <c r="N83" s="26">
        <v>0</v>
      </c>
      <c r="O83" s="26">
        <v>0</v>
      </c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7"/>
      <c r="AN83" s="7"/>
      <c r="AO83" s="7"/>
      <c r="AP83" s="7"/>
      <c r="AQ83" s="7"/>
      <c r="AR83" s="7"/>
      <c r="AS83" s="7"/>
      <c r="AT83" s="7"/>
      <c r="AU83" s="7"/>
      <c r="AV83" s="7"/>
      <c r="AW83" s="7"/>
      <c r="AX83" s="7"/>
      <c r="AY83" s="7"/>
      <c r="AZ83" s="7"/>
      <c r="BA83" s="7"/>
      <c r="BB83" s="7"/>
      <c r="BC83" s="7"/>
      <c r="BD83" s="7"/>
      <c r="BE83" s="7"/>
      <c r="BF83" s="7"/>
      <c r="BG83" s="7"/>
      <c r="BH83" s="7"/>
      <c r="BI83" s="7"/>
      <c r="BJ83" s="7"/>
      <c r="BK83" s="7"/>
      <c r="BL83" s="7"/>
      <c r="BM83" s="7"/>
      <c r="BN83" s="7"/>
      <c r="BO83" s="7"/>
      <c r="BP83" s="7"/>
      <c r="BQ83" s="7"/>
      <c r="BR83" s="7"/>
      <c r="BS83" s="7"/>
      <c r="BT83" s="7"/>
      <c r="BU83" s="7"/>
      <c r="BV83" s="7"/>
      <c r="BW83" s="7"/>
      <c r="BX83" s="7"/>
      <c r="BY83" s="7"/>
      <c r="BZ83" s="7"/>
      <c r="CA83" s="7"/>
      <c r="CB83" s="7"/>
      <c r="CC83" s="7"/>
      <c r="CD83" s="7"/>
      <c r="CE83" s="7"/>
      <c r="CF83" s="7"/>
      <c r="CG83" s="7"/>
      <c r="CH83" s="7"/>
      <c r="CI83" s="7"/>
      <c r="CJ83" s="7"/>
      <c r="CK83" s="7"/>
      <c r="CL83" s="7"/>
      <c r="CM83" s="7"/>
      <c r="CN83" s="7"/>
      <c r="CO83" s="7"/>
      <c r="CP83" s="7"/>
      <c r="CQ83" s="7"/>
      <c r="CR83" s="7"/>
      <c r="CS83" s="7"/>
      <c r="CT83" s="7"/>
      <c r="CU83" s="7"/>
      <c r="CV83" s="7"/>
      <c r="CW83" s="7"/>
      <c r="CX83" s="7"/>
      <c r="CY83" s="7"/>
      <c r="CZ83" s="7"/>
      <c r="DA83" s="7"/>
      <c r="DB83" s="7"/>
    </row>
    <row r="84" spans="2:106" x14ac:dyDescent="0.3">
      <c r="B84" s="1"/>
      <c r="C84" s="1"/>
      <c r="D84" s="31"/>
      <c r="E84" s="28"/>
      <c r="F84" s="32"/>
      <c r="G84" s="28"/>
      <c r="H84" s="28"/>
      <c r="I84" s="26"/>
      <c r="J84" s="26"/>
      <c r="K84" s="27"/>
      <c r="L84" s="26"/>
      <c r="M84" s="28"/>
      <c r="N84" s="28"/>
      <c r="O84" s="28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7"/>
      <c r="AM84" s="7"/>
      <c r="AN84" s="7"/>
      <c r="AO84" s="7"/>
      <c r="AP84" s="7"/>
      <c r="AQ84" s="7"/>
      <c r="AR84" s="7"/>
      <c r="AS84" s="7"/>
      <c r="AT84" s="7"/>
      <c r="AU84" s="7"/>
      <c r="AV84" s="7"/>
      <c r="AW84" s="7"/>
      <c r="AX84" s="7"/>
      <c r="AY84" s="7"/>
      <c r="AZ84" s="7"/>
      <c r="BA84" s="7"/>
      <c r="BB84" s="7"/>
      <c r="BC84" s="7"/>
      <c r="BD84" s="7"/>
      <c r="BE84" s="7"/>
      <c r="BF84" s="7"/>
      <c r="BG84" s="7"/>
      <c r="BH84" s="7"/>
      <c r="BI84" s="7"/>
      <c r="BJ84" s="7"/>
      <c r="BK84" s="7"/>
      <c r="BL84" s="7"/>
      <c r="BM84" s="7"/>
      <c r="BN84" s="7"/>
      <c r="BO84" s="7"/>
      <c r="BP84" s="7"/>
      <c r="BQ84" s="7"/>
      <c r="BR84" s="7"/>
      <c r="BS84" s="7"/>
      <c r="BT84" s="7"/>
      <c r="BU84" s="7"/>
      <c r="BV84" s="7"/>
      <c r="BW84" s="7"/>
      <c r="BX84" s="7"/>
      <c r="BY84" s="7"/>
      <c r="BZ84" s="7"/>
      <c r="CA84" s="7"/>
      <c r="CB84" s="7"/>
      <c r="CC84" s="7"/>
      <c r="CD84" s="7"/>
      <c r="CE84" s="7"/>
      <c r="CF84" s="7"/>
      <c r="CG84" s="7"/>
      <c r="CH84" s="7"/>
      <c r="CI84" s="7"/>
      <c r="CJ84" s="7"/>
      <c r="CK84" s="7"/>
      <c r="CL84" s="7"/>
      <c r="CM84" s="7"/>
      <c r="CN84" s="7"/>
      <c r="CO84" s="7"/>
      <c r="CP84" s="7"/>
      <c r="CQ84" s="7"/>
      <c r="CR84" s="7"/>
      <c r="CS84" s="7"/>
      <c r="CT84" s="7"/>
      <c r="CU84" s="7"/>
      <c r="CV84" s="7"/>
      <c r="CW84" s="7"/>
      <c r="CX84" s="7"/>
      <c r="CY84" s="7"/>
      <c r="CZ84" s="7"/>
      <c r="DA84" s="7"/>
      <c r="DB84" s="7"/>
    </row>
    <row r="85" spans="2:106" s="13" customFormat="1" x14ac:dyDescent="0.3">
      <c r="B85" s="174" t="s">
        <v>66</v>
      </c>
      <c r="C85" s="11" t="s">
        <v>54</v>
      </c>
      <c r="D85" s="173">
        <f>SUM(D78:D84)</f>
        <v>0</v>
      </c>
      <c r="E85" s="173">
        <f t="shared" ref="E85:O85" si="4">SUM(E78:E84)</f>
        <v>0</v>
      </c>
      <c r="F85" s="173">
        <f t="shared" si="4"/>
        <v>0</v>
      </c>
      <c r="G85" s="173">
        <f t="shared" si="4"/>
        <v>0</v>
      </c>
      <c r="H85" s="173">
        <f t="shared" si="4"/>
        <v>6</v>
      </c>
      <c r="I85" s="173">
        <f t="shared" si="4"/>
        <v>6</v>
      </c>
      <c r="J85" s="173">
        <f t="shared" si="4"/>
        <v>12</v>
      </c>
      <c r="K85" s="173">
        <f t="shared" si="4"/>
        <v>12</v>
      </c>
      <c r="L85" s="173">
        <f t="shared" si="4"/>
        <v>12</v>
      </c>
      <c r="M85" s="173">
        <f t="shared" si="4"/>
        <v>0</v>
      </c>
      <c r="N85" s="173">
        <f t="shared" si="4"/>
        <v>0</v>
      </c>
      <c r="O85" s="173">
        <f t="shared" si="4"/>
        <v>0</v>
      </c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  <c r="AF85" s="8"/>
      <c r="AG85" s="8"/>
      <c r="AH85" s="8"/>
      <c r="AI85" s="8"/>
      <c r="AJ85" s="8"/>
      <c r="AK85" s="8"/>
      <c r="AL85" s="8"/>
      <c r="AM85" s="8"/>
      <c r="AN85" s="8"/>
      <c r="AO85" s="8"/>
      <c r="AP85" s="8"/>
      <c r="AQ85" s="8"/>
      <c r="AR85" s="8"/>
      <c r="AS85" s="8"/>
      <c r="AT85" s="8"/>
      <c r="AU85" s="8"/>
      <c r="AV85" s="8"/>
      <c r="AW85" s="8"/>
      <c r="AX85" s="8"/>
      <c r="AY85" s="8"/>
      <c r="AZ85" s="8"/>
      <c r="BA85" s="8"/>
      <c r="BB85" s="8"/>
      <c r="BC85" s="8"/>
      <c r="BD85" s="8"/>
      <c r="BE85" s="8"/>
      <c r="BF85" s="8"/>
      <c r="BG85" s="8"/>
      <c r="BH85" s="8"/>
      <c r="BI85" s="8"/>
      <c r="BJ85" s="8"/>
      <c r="BK85" s="8"/>
      <c r="BL85" s="8"/>
      <c r="BM85" s="8"/>
      <c r="BN85" s="8"/>
      <c r="BO85" s="8"/>
      <c r="BP85" s="8"/>
      <c r="BQ85" s="8"/>
      <c r="BR85" s="8"/>
      <c r="BS85" s="8"/>
      <c r="BT85" s="8"/>
      <c r="BU85" s="8"/>
      <c r="BV85" s="8"/>
      <c r="BW85" s="8"/>
      <c r="BX85" s="8"/>
      <c r="BY85" s="8"/>
      <c r="BZ85" s="8"/>
      <c r="CA85" s="8"/>
      <c r="CB85" s="8"/>
      <c r="CC85" s="8"/>
      <c r="CD85" s="8"/>
      <c r="CE85" s="8"/>
      <c r="CF85" s="8"/>
      <c r="CG85" s="8"/>
      <c r="CH85" s="8"/>
      <c r="CI85" s="8"/>
      <c r="CJ85" s="8"/>
      <c r="CK85" s="8"/>
      <c r="CL85" s="8"/>
      <c r="CM85" s="8"/>
      <c r="CN85" s="8"/>
      <c r="CO85" s="8"/>
      <c r="CP85" s="8"/>
      <c r="CQ85" s="8"/>
      <c r="CR85" s="8"/>
      <c r="CS85" s="8"/>
      <c r="CT85" s="8"/>
      <c r="CU85" s="8"/>
      <c r="CV85" s="8"/>
      <c r="CW85" s="8"/>
      <c r="CX85" s="8"/>
      <c r="CY85" s="8"/>
      <c r="CZ85" s="8"/>
      <c r="DA85" s="8"/>
      <c r="DB85" s="8"/>
    </row>
    <row r="86" spans="2:106" x14ac:dyDescent="0.3">
      <c r="C86" s="1"/>
      <c r="D86" s="31"/>
      <c r="E86" s="28"/>
      <c r="F86" s="28"/>
      <c r="G86" s="28"/>
      <c r="H86" s="28"/>
      <c r="I86" s="28"/>
      <c r="J86" s="28"/>
      <c r="K86" s="28"/>
      <c r="L86" s="31"/>
      <c r="M86" s="28"/>
      <c r="N86" s="28"/>
      <c r="O86" s="28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7"/>
      <c r="AN86" s="7"/>
      <c r="AO86" s="7"/>
      <c r="AP86" s="7"/>
      <c r="AQ86" s="7"/>
      <c r="AR86" s="7"/>
      <c r="AS86" s="7"/>
      <c r="AT86" s="7"/>
      <c r="AU86" s="7"/>
      <c r="AV86" s="7"/>
      <c r="AW86" s="7"/>
      <c r="AX86" s="7"/>
      <c r="AY86" s="7"/>
      <c r="AZ86" s="7"/>
      <c r="BA86" s="7"/>
      <c r="BB86" s="7"/>
      <c r="BC86" s="7"/>
      <c r="BD86" s="7"/>
      <c r="BE86" s="7"/>
      <c r="BF86" s="7"/>
      <c r="BG86" s="7"/>
      <c r="BH86" s="7"/>
      <c r="BI86" s="7"/>
      <c r="BJ86" s="7"/>
      <c r="BK86" s="7"/>
      <c r="BL86" s="7"/>
      <c r="BM86" s="7"/>
      <c r="BN86" s="7"/>
      <c r="BO86" s="7"/>
      <c r="BP86" s="7"/>
      <c r="BQ86" s="7"/>
      <c r="BR86" s="7"/>
      <c r="BS86" s="7"/>
      <c r="BT86" s="7"/>
      <c r="BU86" s="7"/>
      <c r="BV86" s="7"/>
      <c r="BW86" s="7"/>
      <c r="BX86" s="7"/>
      <c r="BY86" s="7"/>
      <c r="BZ86" s="7"/>
      <c r="CA86" s="7"/>
      <c r="CB86" s="7"/>
      <c r="CC86" s="7"/>
      <c r="CD86" s="7"/>
      <c r="CE86" s="7"/>
      <c r="CF86" s="7"/>
      <c r="CG86" s="7"/>
      <c r="CH86" s="7"/>
      <c r="CI86" s="7"/>
      <c r="CJ86" s="7"/>
      <c r="CK86" s="7"/>
      <c r="CL86" s="7"/>
      <c r="CM86" s="7"/>
      <c r="CN86" s="7"/>
      <c r="CO86" s="7"/>
      <c r="CP86" s="7"/>
      <c r="CQ86" s="7"/>
      <c r="CR86" s="7"/>
      <c r="CS86" s="7"/>
      <c r="CT86" s="7"/>
      <c r="CU86" s="7"/>
      <c r="CV86" s="7"/>
      <c r="CW86" s="7"/>
      <c r="CX86" s="7"/>
      <c r="CY86" s="7"/>
      <c r="CZ86" s="7"/>
      <c r="DA86" s="7"/>
      <c r="DB86" s="7"/>
    </row>
    <row r="87" spans="2:106" x14ac:dyDescent="0.3">
      <c r="B87" s="13">
        <v>805</v>
      </c>
      <c r="C87" s="12" t="s">
        <v>59</v>
      </c>
      <c r="D87" s="31"/>
      <c r="E87" s="28"/>
      <c r="F87" s="28"/>
      <c r="G87" s="28"/>
      <c r="H87" s="28"/>
      <c r="I87" s="28"/>
      <c r="J87" s="28"/>
      <c r="K87" s="28"/>
      <c r="L87" s="31"/>
      <c r="M87" s="28"/>
      <c r="N87" s="28"/>
      <c r="O87" s="28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  <c r="AL87" s="7"/>
      <c r="AM87" s="7"/>
      <c r="AN87" s="7"/>
      <c r="AO87" s="7"/>
      <c r="AP87" s="7"/>
      <c r="AQ87" s="7"/>
      <c r="AR87" s="7"/>
      <c r="AS87" s="7"/>
      <c r="AT87" s="7"/>
      <c r="AU87" s="7"/>
      <c r="AV87" s="7"/>
      <c r="AW87" s="7"/>
      <c r="AX87" s="7"/>
      <c r="AY87" s="7"/>
      <c r="AZ87" s="7"/>
      <c r="BA87" s="7"/>
      <c r="BB87" s="7"/>
      <c r="BC87" s="7"/>
      <c r="BD87" s="7"/>
      <c r="BE87" s="7"/>
      <c r="BF87" s="7"/>
      <c r="BG87" s="7"/>
      <c r="BH87" s="7"/>
      <c r="BI87" s="7"/>
      <c r="BJ87" s="7"/>
      <c r="BK87" s="7"/>
      <c r="BL87" s="7"/>
      <c r="BM87" s="7"/>
      <c r="BN87" s="7"/>
      <c r="BO87" s="7"/>
      <c r="BP87" s="7"/>
      <c r="BQ87" s="7"/>
      <c r="BR87" s="7"/>
      <c r="BS87" s="7"/>
      <c r="BT87" s="7"/>
      <c r="BU87" s="7"/>
      <c r="BV87" s="7"/>
      <c r="BW87" s="7"/>
      <c r="BX87" s="7"/>
      <c r="BY87" s="7"/>
      <c r="BZ87" s="7"/>
      <c r="CA87" s="7"/>
      <c r="CB87" s="7"/>
      <c r="CC87" s="7"/>
      <c r="CD87" s="7"/>
      <c r="CE87" s="7"/>
      <c r="CF87" s="7"/>
      <c r="CG87" s="7"/>
      <c r="CH87" s="7"/>
      <c r="CI87" s="7"/>
      <c r="CJ87" s="7"/>
      <c r="CK87" s="7"/>
      <c r="CL87" s="7"/>
      <c r="CM87" s="7"/>
      <c r="CN87" s="7"/>
      <c r="CO87" s="7"/>
      <c r="CP87" s="7"/>
      <c r="CQ87" s="7"/>
      <c r="CR87" s="7"/>
      <c r="CS87" s="7"/>
      <c r="CT87" s="7"/>
      <c r="CU87" s="7"/>
      <c r="CV87" s="7"/>
      <c r="CW87" s="7"/>
      <c r="CX87" s="7"/>
      <c r="CY87" s="7"/>
      <c r="CZ87" s="7"/>
      <c r="DA87" s="7"/>
      <c r="DB87" s="7"/>
    </row>
    <row r="88" spans="2:106" x14ac:dyDescent="0.3">
      <c r="B88" s="1">
        <v>4800</v>
      </c>
      <c r="C88" s="1" t="s">
        <v>59</v>
      </c>
      <c r="D88" s="26">
        <v>0</v>
      </c>
      <c r="E88" s="26">
        <v>0</v>
      </c>
      <c r="F88" s="26">
        <v>0</v>
      </c>
      <c r="G88" s="26">
        <v>0</v>
      </c>
      <c r="H88" s="26">
        <v>0</v>
      </c>
      <c r="I88" s="26">
        <v>0</v>
      </c>
      <c r="J88" s="26">
        <v>0</v>
      </c>
      <c r="K88" s="26">
        <v>0</v>
      </c>
      <c r="L88" s="26">
        <v>0</v>
      </c>
      <c r="M88" s="26">
        <v>0</v>
      </c>
      <c r="N88" s="26">
        <v>0</v>
      </c>
      <c r="O88" s="26">
        <v>0</v>
      </c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7"/>
      <c r="AL88" s="7"/>
      <c r="AM88" s="7"/>
      <c r="AN88" s="7"/>
      <c r="AO88" s="7"/>
      <c r="AP88" s="7"/>
      <c r="AQ88" s="7"/>
      <c r="AR88" s="7"/>
      <c r="AS88" s="7"/>
      <c r="AT88" s="7"/>
      <c r="AU88" s="7"/>
      <c r="AV88" s="7"/>
      <c r="AW88" s="7"/>
      <c r="AX88" s="7"/>
      <c r="AY88" s="7"/>
      <c r="AZ88" s="7"/>
      <c r="BA88" s="7"/>
      <c r="BB88" s="7"/>
      <c r="BC88" s="7"/>
      <c r="BD88" s="7"/>
      <c r="BE88" s="7"/>
      <c r="BF88" s="7"/>
      <c r="BG88" s="7"/>
      <c r="BH88" s="7"/>
      <c r="BI88" s="7"/>
      <c r="BJ88" s="7"/>
      <c r="BK88" s="7"/>
      <c r="BL88" s="7"/>
      <c r="BM88" s="7"/>
      <c r="BN88" s="7"/>
      <c r="BO88" s="7"/>
      <c r="BP88" s="7"/>
      <c r="BQ88" s="7"/>
      <c r="BR88" s="7"/>
      <c r="BS88" s="7"/>
      <c r="BT88" s="7"/>
      <c r="BU88" s="7"/>
      <c r="BV88" s="7"/>
      <c r="BW88" s="7"/>
      <c r="BX88" s="7"/>
      <c r="BY88" s="7"/>
      <c r="BZ88" s="7"/>
      <c r="CA88" s="7"/>
      <c r="CB88" s="7"/>
      <c r="CC88" s="7"/>
      <c r="CD88" s="7"/>
      <c r="CE88" s="7"/>
      <c r="CF88" s="7"/>
      <c r="CG88" s="7"/>
      <c r="CH88" s="7"/>
      <c r="CI88" s="7"/>
      <c r="CJ88" s="7"/>
      <c r="CK88" s="7"/>
      <c r="CL88" s="7"/>
      <c r="CM88" s="7"/>
      <c r="CN88" s="7"/>
      <c r="CO88" s="7"/>
      <c r="CP88" s="7"/>
      <c r="CQ88" s="7"/>
      <c r="CR88" s="7"/>
      <c r="CS88" s="7"/>
      <c r="CT88" s="7"/>
      <c r="CU88" s="7"/>
      <c r="CV88" s="7"/>
      <c r="CW88" s="7"/>
      <c r="CX88" s="7"/>
      <c r="CY88" s="7"/>
      <c r="CZ88" s="7"/>
      <c r="DA88" s="7"/>
      <c r="DB88" s="7"/>
    </row>
    <row r="89" spans="2:106" x14ac:dyDescent="0.3">
      <c r="B89" s="1">
        <v>4802</v>
      </c>
      <c r="C89" s="1" t="s">
        <v>89</v>
      </c>
      <c r="D89" s="26">
        <v>0</v>
      </c>
      <c r="E89" s="26">
        <v>0</v>
      </c>
      <c r="F89" s="26">
        <v>0</v>
      </c>
      <c r="G89" s="26">
        <v>0</v>
      </c>
      <c r="H89" s="26">
        <v>0</v>
      </c>
      <c r="I89" s="26">
        <v>0</v>
      </c>
      <c r="J89" s="26">
        <v>0</v>
      </c>
      <c r="K89" s="26">
        <v>0</v>
      </c>
      <c r="L89" s="26">
        <v>0</v>
      </c>
      <c r="M89" s="26">
        <v>0</v>
      </c>
      <c r="N89" s="26">
        <v>0</v>
      </c>
      <c r="O89" s="26">
        <v>0</v>
      </c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7"/>
      <c r="AL89" s="7"/>
      <c r="AM89" s="7"/>
      <c r="AN89" s="7"/>
      <c r="AO89" s="7"/>
      <c r="AP89" s="7"/>
      <c r="AQ89" s="7"/>
      <c r="AR89" s="7"/>
      <c r="AS89" s="7"/>
      <c r="AT89" s="7"/>
      <c r="AU89" s="7"/>
      <c r="AV89" s="7"/>
      <c r="AW89" s="7"/>
      <c r="AX89" s="7"/>
      <c r="AY89" s="7"/>
      <c r="AZ89" s="7"/>
      <c r="BA89" s="7"/>
      <c r="BB89" s="7"/>
      <c r="BC89" s="7"/>
      <c r="BD89" s="7"/>
      <c r="BE89" s="7"/>
      <c r="BF89" s="7"/>
      <c r="BG89" s="7"/>
      <c r="BH89" s="7"/>
      <c r="BI89" s="7"/>
      <c r="BJ89" s="7"/>
      <c r="BK89" s="7"/>
      <c r="BL89" s="7"/>
      <c r="BM89" s="7"/>
      <c r="BN89" s="7"/>
      <c r="BO89" s="7"/>
      <c r="BP89" s="7"/>
      <c r="BQ89" s="7"/>
      <c r="BR89" s="7"/>
      <c r="BS89" s="7"/>
      <c r="BT89" s="7"/>
      <c r="BU89" s="7"/>
      <c r="BV89" s="7"/>
      <c r="BW89" s="7"/>
      <c r="BX89" s="7"/>
      <c r="BY89" s="7"/>
      <c r="BZ89" s="7"/>
      <c r="CA89" s="7"/>
      <c r="CB89" s="7"/>
      <c r="CC89" s="7"/>
      <c r="CD89" s="7"/>
      <c r="CE89" s="7"/>
      <c r="CF89" s="7"/>
      <c r="CG89" s="7"/>
      <c r="CH89" s="7"/>
      <c r="CI89" s="7"/>
      <c r="CJ89" s="7"/>
      <c r="CK89" s="7"/>
      <c r="CL89" s="7"/>
      <c r="CM89" s="7"/>
      <c r="CN89" s="7"/>
      <c r="CO89" s="7"/>
      <c r="CP89" s="7"/>
      <c r="CQ89" s="7"/>
      <c r="CR89" s="7"/>
      <c r="CS89" s="7"/>
      <c r="CT89" s="7"/>
      <c r="CU89" s="7"/>
      <c r="CV89" s="7"/>
      <c r="CW89" s="7"/>
      <c r="CX89" s="7"/>
      <c r="CY89" s="7"/>
      <c r="CZ89" s="7"/>
      <c r="DA89" s="7"/>
      <c r="DB89" s="7"/>
    </row>
    <row r="90" spans="2:106" x14ac:dyDescent="0.3">
      <c r="B90" s="1">
        <v>4803</v>
      </c>
      <c r="C90" s="1" t="s">
        <v>85</v>
      </c>
      <c r="D90" s="26">
        <v>0</v>
      </c>
      <c r="E90" s="26">
        <v>0</v>
      </c>
      <c r="F90" s="26">
        <v>0</v>
      </c>
      <c r="G90" s="26">
        <v>0</v>
      </c>
      <c r="H90" s="26">
        <v>0</v>
      </c>
      <c r="I90" s="26">
        <v>0</v>
      </c>
      <c r="J90" s="26">
        <v>0</v>
      </c>
      <c r="K90" s="26">
        <v>0</v>
      </c>
      <c r="L90" s="26">
        <v>0</v>
      </c>
      <c r="M90" s="26">
        <v>0</v>
      </c>
      <c r="N90" s="26">
        <v>0</v>
      </c>
      <c r="O90" s="26">
        <v>0</v>
      </c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7"/>
      <c r="AL90" s="7"/>
      <c r="AM90" s="7"/>
      <c r="AN90" s="7"/>
      <c r="AO90" s="7"/>
      <c r="AP90" s="7"/>
      <c r="AQ90" s="7"/>
      <c r="AR90" s="7"/>
      <c r="AS90" s="7"/>
      <c r="AT90" s="7"/>
      <c r="AU90" s="7"/>
      <c r="AV90" s="7"/>
      <c r="AW90" s="7"/>
      <c r="AX90" s="7"/>
      <c r="AY90" s="7"/>
      <c r="AZ90" s="7"/>
      <c r="BA90" s="7"/>
      <c r="BB90" s="7"/>
      <c r="BC90" s="7"/>
      <c r="BD90" s="7"/>
      <c r="BE90" s="7"/>
      <c r="BF90" s="7"/>
      <c r="BG90" s="7"/>
      <c r="BH90" s="7"/>
      <c r="BI90" s="7"/>
      <c r="BJ90" s="7"/>
      <c r="BK90" s="7"/>
      <c r="BL90" s="7"/>
      <c r="BM90" s="7"/>
      <c r="BN90" s="7"/>
      <c r="BO90" s="7"/>
      <c r="BP90" s="7"/>
      <c r="BQ90" s="7"/>
      <c r="BR90" s="7"/>
      <c r="BS90" s="7"/>
      <c r="BT90" s="7"/>
      <c r="BU90" s="7"/>
      <c r="BV90" s="7"/>
      <c r="BW90" s="7"/>
      <c r="BX90" s="7"/>
      <c r="BY90" s="7"/>
      <c r="BZ90" s="7"/>
      <c r="CA90" s="7"/>
      <c r="CB90" s="7"/>
      <c r="CC90" s="7"/>
      <c r="CD90" s="7"/>
      <c r="CE90" s="7"/>
      <c r="CF90" s="7"/>
      <c r="CG90" s="7"/>
      <c r="CH90" s="7"/>
      <c r="CI90" s="7"/>
      <c r="CJ90" s="7"/>
      <c r="CK90" s="7"/>
      <c r="CL90" s="7"/>
      <c r="CM90" s="7"/>
      <c r="CN90" s="7"/>
      <c r="CO90" s="7"/>
      <c r="CP90" s="7"/>
      <c r="CQ90" s="7"/>
      <c r="CR90" s="7"/>
      <c r="CS90" s="7"/>
      <c r="CT90" s="7"/>
      <c r="CU90" s="7"/>
      <c r="CV90" s="7"/>
      <c r="CW90" s="7"/>
      <c r="CX90" s="7"/>
      <c r="CY90" s="7"/>
      <c r="CZ90" s="7"/>
      <c r="DA90" s="7"/>
      <c r="DB90" s="7"/>
    </row>
    <row r="91" spans="2:106" x14ac:dyDescent="0.3">
      <c r="B91" s="1">
        <v>4806</v>
      </c>
      <c r="C91" s="1" t="s">
        <v>91</v>
      </c>
      <c r="D91" s="26">
        <v>0</v>
      </c>
      <c r="E91" s="26">
        <v>0</v>
      </c>
      <c r="F91" s="26">
        <v>0</v>
      </c>
      <c r="G91" s="26">
        <v>0</v>
      </c>
      <c r="H91" s="26">
        <v>0</v>
      </c>
      <c r="I91" s="26">
        <v>0</v>
      </c>
      <c r="J91" s="26">
        <v>0</v>
      </c>
      <c r="K91" s="26">
        <v>0</v>
      </c>
      <c r="L91" s="26">
        <v>0</v>
      </c>
      <c r="M91" s="26">
        <v>0</v>
      </c>
      <c r="N91" s="26">
        <v>0</v>
      </c>
      <c r="O91" s="26">
        <v>0</v>
      </c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7"/>
      <c r="AL91" s="7"/>
      <c r="AM91" s="7"/>
      <c r="AN91" s="7"/>
      <c r="AO91" s="7"/>
      <c r="AP91" s="7"/>
      <c r="AQ91" s="7"/>
      <c r="AR91" s="7"/>
      <c r="AS91" s="7"/>
      <c r="AT91" s="7"/>
      <c r="AU91" s="7"/>
      <c r="AV91" s="7"/>
      <c r="AW91" s="7"/>
      <c r="AX91" s="7"/>
      <c r="AY91" s="7"/>
      <c r="AZ91" s="7"/>
      <c r="BA91" s="7"/>
      <c r="BB91" s="7"/>
      <c r="BC91" s="7"/>
      <c r="BD91" s="7"/>
      <c r="BE91" s="7"/>
      <c r="BF91" s="7"/>
      <c r="BG91" s="7"/>
      <c r="BH91" s="7"/>
      <c r="BI91" s="7"/>
      <c r="BJ91" s="7"/>
      <c r="BK91" s="7"/>
      <c r="BL91" s="7"/>
      <c r="BM91" s="7"/>
      <c r="BN91" s="7"/>
      <c r="BO91" s="7"/>
      <c r="BP91" s="7"/>
      <c r="BQ91" s="7"/>
      <c r="BR91" s="7"/>
      <c r="BS91" s="7"/>
      <c r="BT91" s="7"/>
      <c r="BU91" s="7"/>
      <c r="BV91" s="7"/>
      <c r="BW91" s="7"/>
      <c r="BX91" s="7"/>
      <c r="BY91" s="7"/>
      <c r="BZ91" s="7"/>
      <c r="CA91" s="7"/>
      <c r="CB91" s="7"/>
      <c r="CC91" s="7"/>
      <c r="CD91" s="7"/>
      <c r="CE91" s="7"/>
      <c r="CF91" s="7"/>
      <c r="CG91" s="7"/>
      <c r="CH91" s="7"/>
      <c r="CI91" s="7"/>
      <c r="CJ91" s="7"/>
      <c r="CK91" s="7"/>
      <c r="CL91" s="7"/>
      <c r="CM91" s="7"/>
      <c r="CN91" s="7"/>
      <c r="CO91" s="7"/>
      <c r="CP91" s="7"/>
      <c r="CQ91" s="7"/>
      <c r="CR91" s="7"/>
      <c r="CS91" s="7"/>
      <c r="CT91" s="7"/>
      <c r="CU91" s="7"/>
      <c r="CV91" s="7"/>
      <c r="CW91" s="7"/>
      <c r="CX91" s="7"/>
      <c r="CY91" s="7"/>
      <c r="CZ91" s="7"/>
      <c r="DA91" s="7"/>
      <c r="DB91" s="7"/>
    </row>
    <row r="92" spans="2:106" x14ac:dyDescent="0.3">
      <c r="B92" s="1"/>
      <c r="C92" s="1"/>
      <c r="D92" s="31"/>
      <c r="E92" s="28"/>
      <c r="F92" s="32"/>
      <c r="G92" s="28"/>
      <c r="H92" s="28"/>
      <c r="I92" s="28"/>
      <c r="J92" s="28"/>
      <c r="K92" s="28"/>
      <c r="L92" s="31"/>
      <c r="M92" s="28"/>
      <c r="N92" s="28"/>
      <c r="O92" s="28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  <c r="AJ92" s="7"/>
      <c r="AK92" s="7"/>
      <c r="AL92" s="7"/>
      <c r="AM92" s="7"/>
      <c r="AN92" s="7"/>
      <c r="AO92" s="7"/>
      <c r="AP92" s="7"/>
      <c r="AQ92" s="7"/>
      <c r="AR92" s="7"/>
      <c r="AS92" s="7"/>
      <c r="AT92" s="7"/>
      <c r="AU92" s="7"/>
      <c r="AV92" s="7"/>
      <c r="AW92" s="7"/>
      <c r="AX92" s="7"/>
      <c r="AY92" s="7"/>
      <c r="AZ92" s="7"/>
      <c r="BA92" s="7"/>
      <c r="BB92" s="7"/>
      <c r="BC92" s="7"/>
      <c r="BD92" s="7"/>
      <c r="BE92" s="7"/>
      <c r="BF92" s="7"/>
      <c r="BG92" s="7"/>
      <c r="BH92" s="7"/>
      <c r="BI92" s="7"/>
      <c r="BJ92" s="7"/>
      <c r="BK92" s="7"/>
      <c r="BL92" s="7"/>
      <c r="BM92" s="7"/>
      <c r="BN92" s="7"/>
      <c r="BO92" s="7"/>
      <c r="BP92" s="7"/>
      <c r="BQ92" s="7"/>
      <c r="BR92" s="7"/>
      <c r="BS92" s="7"/>
      <c r="BT92" s="7"/>
      <c r="BU92" s="7"/>
      <c r="BV92" s="7"/>
      <c r="BW92" s="7"/>
      <c r="BX92" s="7"/>
      <c r="BY92" s="7"/>
      <c r="BZ92" s="7"/>
      <c r="CA92" s="7"/>
      <c r="CB92" s="7"/>
      <c r="CC92" s="7"/>
      <c r="CD92" s="7"/>
      <c r="CE92" s="7"/>
      <c r="CF92" s="7"/>
      <c r="CG92" s="7"/>
      <c r="CH92" s="7"/>
      <c r="CI92" s="7"/>
      <c r="CJ92" s="7"/>
      <c r="CK92" s="7"/>
      <c r="CL92" s="7"/>
      <c r="CM92" s="7"/>
      <c r="CN92" s="7"/>
      <c r="CO92" s="7"/>
      <c r="CP92" s="7"/>
      <c r="CQ92" s="7"/>
      <c r="CR92" s="7"/>
      <c r="CS92" s="7"/>
      <c r="CT92" s="7"/>
      <c r="CU92" s="7"/>
      <c r="CV92" s="7"/>
      <c r="CW92" s="7"/>
      <c r="CX92" s="7"/>
      <c r="CY92" s="7"/>
      <c r="CZ92" s="7"/>
      <c r="DA92" s="7"/>
      <c r="DB92" s="7"/>
    </row>
    <row r="93" spans="2:106" s="2" customFormat="1" x14ac:dyDescent="0.3">
      <c r="B93" s="2" t="s">
        <v>66</v>
      </c>
      <c r="C93" s="3" t="s">
        <v>59</v>
      </c>
      <c r="D93" s="30">
        <f>SUM(D88:D91)</f>
        <v>0</v>
      </c>
      <c r="E93" s="30">
        <f t="shared" ref="E93:O93" si="5">SUM(E87:E91)</f>
        <v>0</v>
      </c>
      <c r="F93" s="30">
        <f t="shared" si="5"/>
        <v>0</v>
      </c>
      <c r="G93" s="30">
        <f t="shared" si="5"/>
        <v>0</v>
      </c>
      <c r="H93" s="30">
        <f t="shared" si="5"/>
        <v>0</v>
      </c>
      <c r="I93" s="30">
        <f t="shared" si="5"/>
        <v>0</v>
      </c>
      <c r="J93" s="30">
        <f t="shared" si="5"/>
        <v>0</v>
      </c>
      <c r="K93" s="30">
        <f t="shared" si="5"/>
        <v>0</v>
      </c>
      <c r="L93" s="30">
        <f t="shared" si="5"/>
        <v>0</v>
      </c>
      <c r="M93" s="30">
        <f t="shared" si="5"/>
        <v>0</v>
      </c>
      <c r="N93" s="30">
        <f t="shared" si="5"/>
        <v>0</v>
      </c>
      <c r="O93" s="30">
        <f t="shared" si="5"/>
        <v>0</v>
      </c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  <c r="AF93" s="8"/>
      <c r="AG93" s="8"/>
      <c r="AH93" s="8"/>
      <c r="AI93" s="8"/>
      <c r="AJ93" s="8"/>
      <c r="AK93" s="8"/>
      <c r="AL93" s="8"/>
      <c r="AM93" s="8"/>
      <c r="AN93" s="8"/>
      <c r="AO93" s="8"/>
      <c r="AP93" s="8"/>
      <c r="AQ93" s="8"/>
      <c r="AR93" s="8"/>
      <c r="AS93" s="8"/>
      <c r="AT93" s="8"/>
      <c r="AU93" s="8"/>
      <c r="AV93" s="8"/>
      <c r="AW93" s="8"/>
      <c r="AX93" s="8"/>
      <c r="AY93" s="8"/>
      <c r="AZ93" s="8"/>
      <c r="BA93" s="8"/>
      <c r="BB93" s="8"/>
      <c r="BC93" s="8"/>
      <c r="BD93" s="8"/>
      <c r="BE93" s="8"/>
      <c r="BF93" s="8"/>
      <c r="BG93" s="8"/>
      <c r="BH93" s="8"/>
      <c r="BI93" s="8"/>
      <c r="BJ93" s="8"/>
      <c r="BK93" s="8"/>
      <c r="BL93" s="8"/>
      <c r="BM93" s="8"/>
      <c r="BN93" s="8"/>
      <c r="BO93" s="8"/>
      <c r="BP93" s="8"/>
      <c r="BQ93" s="8"/>
      <c r="BR93" s="8"/>
      <c r="BS93" s="8"/>
      <c r="BT93" s="8"/>
      <c r="BU93" s="8"/>
      <c r="BV93" s="8"/>
      <c r="BW93" s="8"/>
      <c r="BX93" s="8"/>
      <c r="BY93" s="8"/>
      <c r="BZ93" s="8"/>
      <c r="CA93" s="8"/>
      <c r="CB93" s="8"/>
      <c r="CC93" s="8"/>
      <c r="CD93" s="8"/>
      <c r="CE93" s="8"/>
      <c r="CF93" s="8"/>
      <c r="CG93" s="8"/>
      <c r="CH93" s="8"/>
      <c r="CI93" s="8"/>
      <c r="CJ93" s="8"/>
      <c r="CK93" s="8"/>
      <c r="CL93" s="8"/>
      <c r="CM93" s="8"/>
      <c r="CN93" s="8"/>
      <c r="CO93" s="8"/>
      <c r="CP93" s="8"/>
      <c r="CQ93" s="8"/>
      <c r="CR93" s="8"/>
      <c r="CS93" s="8"/>
      <c r="CT93" s="8"/>
      <c r="CU93" s="8"/>
      <c r="CV93" s="8"/>
      <c r="CW93" s="8"/>
      <c r="CX93" s="8"/>
      <c r="CY93" s="8"/>
      <c r="CZ93" s="8"/>
      <c r="DA93" s="8"/>
      <c r="DB93" s="8"/>
    </row>
    <row r="94" spans="2:106" x14ac:dyDescent="0.3">
      <c r="C94" s="6"/>
      <c r="D94" s="34"/>
      <c r="E94" s="35"/>
      <c r="F94" s="36"/>
      <c r="G94" s="28"/>
      <c r="H94" s="28"/>
      <c r="I94" s="28"/>
      <c r="J94" s="28"/>
      <c r="K94" s="28"/>
      <c r="L94" s="28"/>
      <c r="M94" s="28"/>
      <c r="N94" s="28"/>
      <c r="O94" s="28"/>
    </row>
    <row r="95" spans="2:106" x14ac:dyDescent="0.3">
      <c r="C95" t="s">
        <v>71</v>
      </c>
      <c r="D95" s="28"/>
      <c r="E95" s="28"/>
      <c r="F95" s="28"/>
      <c r="G95" s="28"/>
      <c r="H95" s="28"/>
      <c r="I95" s="28"/>
      <c r="J95" s="28"/>
      <c r="K95" s="28"/>
      <c r="L95" s="28"/>
      <c r="M95" s="28"/>
      <c r="N95" s="28"/>
      <c r="O95" s="28"/>
    </row>
    <row r="96" spans="2:106" x14ac:dyDescent="0.3">
      <c r="C96" t="s">
        <v>72</v>
      </c>
      <c r="D96" s="28">
        <f t="shared" ref="D96:O96" si="6">+D22</f>
        <v>1850.6200000000001</v>
      </c>
      <c r="E96" s="28">
        <f t="shared" si="6"/>
        <v>192602.75000000003</v>
      </c>
      <c r="F96" s="28">
        <f t="shared" si="6"/>
        <v>193451.32000000004</v>
      </c>
      <c r="G96" s="28">
        <f t="shared" si="6"/>
        <v>193460.23</v>
      </c>
      <c r="H96" s="28">
        <f t="shared" si="6"/>
        <v>197914.52000000005</v>
      </c>
      <c r="I96" s="28">
        <f t="shared" si="6"/>
        <v>275055.88000000006</v>
      </c>
      <c r="J96" s="28">
        <f t="shared" si="6"/>
        <v>317851.61000000004</v>
      </c>
      <c r="K96" s="28">
        <f t="shared" si="6"/>
        <v>318202.49</v>
      </c>
      <c r="L96" s="28">
        <f t="shared" si="6"/>
        <v>320838.88</v>
      </c>
      <c r="M96" s="28">
        <f t="shared" si="6"/>
        <v>0</v>
      </c>
      <c r="N96" s="28">
        <f t="shared" si="6"/>
        <v>0</v>
      </c>
      <c r="O96" s="28">
        <f t="shared" si="6"/>
        <v>0</v>
      </c>
    </row>
    <row r="97" spans="2:15" x14ac:dyDescent="0.3">
      <c r="C97" t="s">
        <v>73</v>
      </c>
      <c r="D97" s="28">
        <f t="shared" ref="D97:O97" si="7">+D49+D59+D75+D85+D93</f>
        <v>6346.77</v>
      </c>
      <c r="E97" s="28">
        <f t="shared" si="7"/>
        <v>20896.419999999998</v>
      </c>
      <c r="F97" s="28">
        <f t="shared" si="7"/>
        <v>32390.829999999998</v>
      </c>
      <c r="G97" s="28">
        <f t="shared" si="7"/>
        <v>38402.89</v>
      </c>
      <c r="H97" s="28">
        <f t="shared" si="7"/>
        <v>63728.61</v>
      </c>
      <c r="I97" s="28">
        <f t="shared" si="7"/>
        <v>69975.75</v>
      </c>
      <c r="J97" s="28">
        <f t="shared" si="7"/>
        <v>82408.359999999986</v>
      </c>
      <c r="K97" s="28">
        <f t="shared" si="7"/>
        <v>89790.09</v>
      </c>
      <c r="L97" s="28">
        <f t="shared" si="7"/>
        <v>100538.13999999998</v>
      </c>
      <c r="M97" s="28">
        <f t="shared" si="7"/>
        <v>0</v>
      </c>
      <c r="N97" s="28">
        <f t="shared" si="7"/>
        <v>0</v>
      </c>
      <c r="O97" s="28">
        <f t="shared" si="7"/>
        <v>0</v>
      </c>
    </row>
    <row r="98" spans="2:15" x14ac:dyDescent="0.3">
      <c r="D98" s="28"/>
      <c r="E98" s="28"/>
      <c r="F98" s="28"/>
      <c r="G98" s="28"/>
      <c r="H98" s="28"/>
      <c r="I98" s="28"/>
      <c r="J98" s="28"/>
      <c r="K98" s="28"/>
      <c r="L98" s="28"/>
      <c r="M98" s="28"/>
      <c r="N98" s="28"/>
      <c r="O98" s="28"/>
    </row>
    <row r="99" spans="2:15" x14ac:dyDescent="0.3">
      <c r="C99" t="s">
        <v>74</v>
      </c>
      <c r="D99" s="28">
        <f>+D96-D97</f>
        <v>-4496.1500000000005</v>
      </c>
      <c r="E99" s="28">
        <f t="shared" ref="E99:N99" si="8">+E96-E97</f>
        <v>171706.33000000002</v>
      </c>
      <c r="F99" s="28">
        <f t="shared" si="8"/>
        <v>161060.49000000005</v>
      </c>
      <c r="G99" s="28">
        <f t="shared" si="8"/>
        <v>155057.34000000003</v>
      </c>
      <c r="H99" s="28">
        <f t="shared" si="8"/>
        <v>134185.91000000003</v>
      </c>
      <c r="I99" s="28">
        <f t="shared" si="8"/>
        <v>205080.13000000006</v>
      </c>
      <c r="J99" s="28">
        <f t="shared" si="8"/>
        <v>235443.25000000006</v>
      </c>
      <c r="K99" s="28">
        <f t="shared" si="8"/>
        <v>228412.4</v>
      </c>
      <c r="L99" s="28">
        <f t="shared" si="8"/>
        <v>220300.74000000002</v>
      </c>
      <c r="M99" s="28">
        <f t="shared" si="8"/>
        <v>0</v>
      </c>
      <c r="N99" s="28">
        <f t="shared" si="8"/>
        <v>0</v>
      </c>
      <c r="O99" s="28">
        <f t="shared" ref="O99" si="9">+O96-O97</f>
        <v>0</v>
      </c>
    </row>
    <row r="100" spans="2:15" x14ac:dyDescent="0.3">
      <c r="D100" s="28"/>
      <c r="E100" s="28"/>
      <c r="F100" s="28"/>
      <c r="G100" s="28"/>
      <c r="H100" s="28"/>
      <c r="I100" s="28"/>
      <c r="J100" s="28"/>
      <c r="K100" s="28"/>
      <c r="L100" s="28"/>
      <c r="M100" s="28"/>
      <c r="N100" s="28"/>
      <c r="O100" s="28"/>
    </row>
    <row r="101" spans="2:15" x14ac:dyDescent="0.3">
      <c r="B101" s="20"/>
      <c r="C101" s="20" t="s">
        <v>75</v>
      </c>
      <c r="D101" s="26">
        <v>-4496</v>
      </c>
      <c r="E101" s="26">
        <v>171707</v>
      </c>
      <c r="F101" s="26">
        <v>161060</v>
      </c>
      <c r="G101" s="26">
        <v>155057</v>
      </c>
      <c r="H101" s="26">
        <v>134186</v>
      </c>
      <c r="I101" s="26">
        <v>205080</v>
      </c>
      <c r="J101" s="26">
        <v>235443</v>
      </c>
      <c r="K101" s="26">
        <v>228412</v>
      </c>
      <c r="L101" s="26">
        <v>220301</v>
      </c>
      <c r="M101" s="26">
        <v>0</v>
      </c>
      <c r="N101" s="26">
        <v>0</v>
      </c>
      <c r="O101" s="26">
        <v>0</v>
      </c>
    </row>
    <row r="102" spans="2:15" x14ac:dyDescent="0.3">
      <c r="B102" s="20"/>
      <c r="C102" s="20" t="s">
        <v>76</v>
      </c>
      <c r="D102" s="37">
        <f t="shared" ref="D102:O102" si="10">+D99-D101</f>
        <v>-0.1500000000005457</v>
      </c>
      <c r="E102" s="37">
        <f t="shared" si="10"/>
        <v>-0.66999999998370185</v>
      </c>
      <c r="F102" s="37">
        <f t="shared" si="10"/>
        <v>0.49000000004889444</v>
      </c>
      <c r="G102" s="37">
        <f t="shared" si="10"/>
        <v>0.34000000002561137</v>
      </c>
      <c r="H102" s="37">
        <f t="shared" si="10"/>
        <v>-8.999999996740371E-2</v>
      </c>
      <c r="I102" s="37">
        <f t="shared" si="10"/>
        <v>0.13000000006286427</v>
      </c>
      <c r="J102" s="37">
        <f t="shared" si="10"/>
        <v>0.25000000005820766</v>
      </c>
      <c r="K102" s="37">
        <f t="shared" si="10"/>
        <v>0.39999999999417923</v>
      </c>
      <c r="L102" s="37">
        <f t="shared" si="10"/>
        <v>-0.2599999999802094</v>
      </c>
      <c r="M102" s="37">
        <f t="shared" si="10"/>
        <v>0</v>
      </c>
      <c r="N102" s="37">
        <f t="shared" si="10"/>
        <v>0</v>
      </c>
      <c r="O102" s="37">
        <f t="shared" si="10"/>
        <v>0</v>
      </c>
    </row>
    <row r="103" spans="2:15" x14ac:dyDescent="0.3">
      <c r="D103" s="37"/>
      <c r="E103" s="28"/>
      <c r="F103" s="28"/>
      <c r="G103" s="28"/>
      <c r="H103" s="28"/>
      <c r="I103" s="28"/>
      <c r="J103" s="28"/>
      <c r="K103" s="28"/>
      <c r="L103" s="28"/>
      <c r="M103" s="28"/>
      <c r="N103" s="28"/>
      <c r="O103" s="28"/>
    </row>
    <row r="104" spans="2:15" x14ac:dyDescent="0.3">
      <c r="D104" s="38" t="s">
        <v>77</v>
      </c>
      <c r="E104" s="28"/>
      <c r="F104" s="28"/>
      <c r="G104" s="28"/>
      <c r="H104" s="28"/>
      <c r="I104" s="28"/>
      <c r="J104" s="28"/>
      <c r="K104" s="28"/>
      <c r="L104" s="28"/>
      <c r="M104" s="28"/>
      <c r="N104" s="28"/>
      <c r="O104" s="28"/>
    </row>
    <row r="105" spans="2:15" x14ac:dyDescent="0.3">
      <c r="D105" s="38" t="s">
        <v>78</v>
      </c>
      <c r="E105" s="28"/>
      <c r="F105" s="28"/>
      <c r="G105" s="28"/>
      <c r="H105" s="28"/>
      <c r="I105" s="28"/>
      <c r="J105" s="28"/>
      <c r="K105" s="28"/>
      <c r="L105" s="28"/>
      <c r="M105" s="28"/>
      <c r="N105" s="28"/>
      <c r="O105" s="28"/>
    </row>
    <row r="106" spans="2:15" x14ac:dyDescent="0.3">
      <c r="D106" s="28"/>
      <c r="E106" s="28"/>
      <c r="F106" s="28"/>
      <c r="G106" s="28"/>
      <c r="H106" s="28"/>
      <c r="I106" s="28"/>
      <c r="J106" s="28"/>
      <c r="K106" s="28"/>
      <c r="L106" s="28"/>
      <c r="M106" s="28"/>
      <c r="N106" s="28"/>
      <c r="O106" s="28"/>
    </row>
    <row r="107" spans="2:15" x14ac:dyDescent="0.3">
      <c r="D107" s="28"/>
      <c r="E107" s="28"/>
      <c r="F107" s="28"/>
      <c r="G107" s="28"/>
      <c r="H107" s="28"/>
      <c r="I107" s="28"/>
      <c r="J107" s="28"/>
      <c r="K107" s="28"/>
      <c r="L107" s="28"/>
      <c r="M107" s="28"/>
      <c r="N107" s="28"/>
      <c r="O107" s="28"/>
    </row>
    <row r="108" spans="2:15" x14ac:dyDescent="0.3">
      <c r="D108" s="28"/>
      <c r="E108" s="28"/>
      <c r="F108" s="28"/>
      <c r="G108" s="28"/>
      <c r="H108" s="28"/>
      <c r="I108" s="28"/>
      <c r="J108" s="28"/>
      <c r="K108" s="28"/>
      <c r="L108" s="28"/>
      <c r="M108" s="28"/>
      <c r="N108" s="28"/>
      <c r="O108" s="28"/>
    </row>
    <row r="109" spans="2:15" x14ac:dyDescent="0.3">
      <c r="D109" s="28"/>
      <c r="E109" s="28"/>
      <c r="F109" s="28"/>
      <c r="G109" s="28"/>
      <c r="H109" s="28"/>
      <c r="I109" s="28"/>
      <c r="J109" s="28"/>
      <c r="K109" s="28"/>
      <c r="L109" s="28"/>
      <c r="M109" s="28"/>
      <c r="N109" s="28"/>
      <c r="O109" s="28"/>
    </row>
    <row r="110" spans="2:15" x14ac:dyDescent="0.3">
      <c r="D110" s="28"/>
      <c r="E110" s="28"/>
      <c r="F110" s="28"/>
      <c r="G110" s="28"/>
      <c r="H110" s="28"/>
      <c r="I110" s="28"/>
      <c r="J110" s="28"/>
      <c r="K110" s="28"/>
      <c r="L110" s="28"/>
      <c r="M110" s="28"/>
      <c r="N110" s="28"/>
      <c r="O110" s="28"/>
    </row>
    <row r="111" spans="2:15" x14ac:dyDescent="0.3">
      <c r="D111" s="28"/>
      <c r="E111" s="28"/>
      <c r="F111" s="28"/>
      <c r="G111" s="28"/>
      <c r="H111" s="28"/>
      <c r="I111" s="28"/>
      <c r="J111" s="28"/>
      <c r="K111" s="28"/>
      <c r="L111" s="28"/>
      <c r="M111" s="28"/>
      <c r="N111" s="28"/>
      <c r="O111" s="28"/>
    </row>
    <row r="112" spans="2:15" x14ac:dyDescent="0.3">
      <c r="D112" s="28"/>
      <c r="E112" s="28"/>
      <c r="F112" s="28"/>
      <c r="G112" s="28"/>
      <c r="H112" s="28"/>
      <c r="I112" s="28"/>
      <c r="J112" s="28"/>
      <c r="K112" s="28"/>
      <c r="L112" s="28"/>
      <c r="M112" s="28"/>
      <c r="N112" s="28"/>
      <c r="O112" s="28"/>
    </row>
    <row r="113" spans="4:15" x14ac:dyDescent="0.3">
      <c r="D113" s="28"/>
      <c r="E113" s="28"/>
      <c r="F113" s="28"/>
      <c r="G113" s="28"/>
      <c r="H113" s="28"/>
      <c r="I113" s="28"/>
      <c r="J113" s="28"/>
      <c r="K113" s="28"/>
      <c r="L113" s="28"/>
      <c r="M113" s="28"/>
      <c r="N113" s="28"/>
      <c r="O113" s="28"/>
    </row>
    <row r="114" spans="4:15" x14ac:dyDescent="0.3">
      <c r="D114" s="28"/>
      <c r="E114" s="28"/>
      <c r="F114" s="28"/>
      <c r="G114" s="28"/>
      <c r="H114" s="28"/>
      <c r="I114" s="28"/>
      <c r="J114" s="28"/>
      <c r="K114" s="28"/>
      <c r="L114" s="28"/>
      <c r="M114" s="28"/>
      <c r="N114" s="28"/>
      <c r="O114" s="28"/>
    </row>
    <row r="115" spans="4:15" x14ac:dyDescent="0.3">
      <c r="D115" s="28"/>
      <c r="E115" s="28"/>
      <c r="F115" s="28"/>
      <c r="G115" s="28"/>
      <c r="H115" s="28"/>
      <c r="I115" s="28"/>
      <c r="J115" s="28"/>
      <c r="K115" s="28"/>
      <c r="L115" s="28"/>
      <c r="M115" s="28"/>
      <c r="N115" s="28"/>
      <c r="O115" s="28"/>
    </row>
    <row r="116" spans="4:15" x14ac:dyDescent="0.3">
      <c r="D116" s="28"/>
      <c r="E116" s="28"/>
      <c r="F116" s="28"/>
      <c r="G116" s="28"/>
      <c r="H116" s="28"/>
      <c r="I116" s="28"/>
      <c r="J116" s="28"/>
      <c r="K116" s="28"/>
      <c r="L116" s="28"/>
      <c r="M116" s="28"/>
      <c r="N116" s="28"/>
      <c r="O116" s="28"/>
    </row>
    <row r="117" spans="4:15" x14ac:dyDescent="0.3">
      <c r="D117" s="28"/>
      <c r="E117" s="28"/>
      <c r="F117" s="28"/>
      <c r="G117" s="28"/>
      <c r="H117" s="28"/>
      <c r="I117" s="28"/>
      <c r="J117" s="28"/>
      <c r="K117" s="28"/>
      <c r="L117" s="28"/>
      <c r="M117" s="28"/>
      <c r="N117" s="28"/>
      <c r="O117" s="28"/>
    </row>
    <row r="118" spans="4:15" x14ac:dyDescent="0.3">
      <c r="D118" s="28"/>
      <c r="E118" s="28"/>
      <c r="F118" s="28"/>
      <c r="G118" s="28"/>
      <c r="H118" s="28"/>
      <c r="I118" s="28"/>
      <c r="J118" s="28"/>
      <c r="K118" s="28"/>
      <c r="L118" s="28"/>
      <c r="M118" s="28"/>
      <c r="N118" s="28"/>
      <c r="O118" s="28"/>
    </row>
    <row r="119" spans="4:15" x14ac:dyDescent="0.3">
      <c r="D119" s="28"/>
      <c r="E119" s="28"/>
      <c r="F119" s="28"/>
      <c r="G119" s="28"/>
      <c r="H119" s="28"/>
      <c r="I119" s="28"/>
      <c r="J119" s="28"/>
      <c r="K119" s="28"/>
      <c r="L119" s="28"/>
      <c r="M119" s="28"/>
      <c r="N119" s="28"/>
      <c r="O119" s="28"/>
    </row>
    <row r="120" spans="4:15" x14ac:dyDescent="0.3">
      <c r="D120" s="28"/>
      <c r="E120" s="28"/>
      <c r="F120" s="28"/>
      <c r="G120" s="28"/>
      <c r="H120" s="28"/>
      <c r="I120" s="28"/>
      <c r="J120" s="28"/>
      <c r="K120" s="28"/>
      <c r="L120" s="28"/>
      <c r="M120" s="28"/>
      <c r="N120" s="28"/>
      <c r="O120" s="28"/>
    </row>
    <row r="121" spans="4:15" x14ac:dyDescent="0.3">
      <c r="D121" s="28"/>
      <c r="E121" s="28"/>
      <c r="F121" s="28"/>
      <c r="G121" s="28"/>
      <c r="H121" s="28"/>
      <c r="I121" s="28"/>
      <c r="J121" s="28"/>
      <c r="K121" s="28"/>
      <c r="L121" s="28"/>
      <c r="M121" s="28"/>
      <c r="N121" s="28"/>
      <c r="O121" s="28"/>
    </row>
    <row r="122" spans="4:15" x14ac:dyDescent="0.3">
      <c r="D122" s="28"/>
      <c r="E122" s="28"/>
      <c r="F122" s="28"/>
      <c r="G122" s="28"/>
      <c r="H122" s="28"/>
      <c r="I122" s="28"/>
      <c r="J122" s="28"/>
      <c r="K122" s="28"/>
      <c r="L122" s="28"/>
      <c r="M122" s="28"/>
      <c r="N122" s="28"/>
      <c r="O122" s="28"/>
    </row>
    <row r="123" spans="4:15" x14ac:dyDescent="0.3">
      <c r="D123" s="28"/>
      <c r="E123" s="28"/>
      <c r="F123" s="28"/>
      <c r="G123" s="28"/>
      <c r="H123" s="28"/>
      <c r="I123" s="28"/>
      <c r="J123" s="28"/>
      <c r="K123" s="28"/>
      <c r="L123" s="28"/>
      <c r="M123" s="28"/>
      <c r="N123" s="28"/>
      <c r="O123" s="28"/>
    </row>
    <row r="124" spans="4:15" x14ac:dyDescent="0.3">
      <c r="D124" s="28"/>
      <c r="E124" s="28"/>
      <c r="F124" s="28"/>
      <c r="G124" s="28"/>
      <c r="H124" s="28"/>
      <c r="I124" s="28"/>
      <c r="J124" s="28"/>
      <c r="K124" s="28"/>
      <c r="L124" s="28"/>
      <c r="M124" s="28"/>
      <c r="N124" s="28"/>
      <c r="O124" s="28"/>
    </row>
  </sheetData>
  <phoneticPr fontId="6" type="noConversion"/>
  <pageMargins left="0.75000000000000011" right="0.75000000000000011" top="1" bottom="1" header="0.5" footer="0.5"/>
  <pageSetup paperSize="9" scale="70" fitToHeight="2" orientation="landscape" r:id="rId1"/>
  <extLst>
    <ext xmlns:mx="http://schemas.microsoft.com/office/mac/excel/2008/main" uri="{64002731-A6B0-56B0-2670-7721B7C09600}">
      <mx:PLV Mode="0" OnePage="0" WScale="10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B85C4F6930FAE468050CE9384A0158E" ma:contentTypeVersion="12" ma:contentTypeDescription="Create a new document." ma:contentTypeScope="" ma:versionID="9712017db32138b90d93503ea8614de9">
  <xsd:schema xmlns:xsd="http://www.w3.org/2001/XMLSchema" xmlns:xs="http://www.w3.org/2001/XMLSchema" xmlns:p="http://schemas.microsoft.com/office/2006/metadata/properties" xmlns:ns2="0365b3c0-f78e-4d6b-a10c-c2b1a7b36dd2" xmlns:ns3="c6608bbc-945d-4946-a245-fbb6191d109c" targetNamespace="http://schemas.microsoft.com/office/2006/metadata/properties" ma:root="true" ma:fieldsID="441448e3dc5ef4464eb7864c4ba76265" ns2:_="" ns3:_="">
    <xsd:import namespace="0365b3c0-f78e-4d6b-a10c-c2b1a7b36dd2"/>
    <xsd:import namespace="c6608bbc-945d-4946-a245-fbb6191d109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65b3c0-f78e-4d6b-a10c-c2b1a7b36dd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6608bbc-945d-4946-a245-fbb6191d109c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C82E381-4B74-415A-9F8B-231151ACCE75}"/>
</file>

<file path=customXml/itemProps2.xml><?xml version="1.0" encoding="utf-8"?>
<ds:datastoreItem xmlns:ds="http://schemas.openxmlformats.org/officeDocument/2006/customXml" ds:itemID="{EEE3327B-B005-406E-A22A-DAF744512960}"/>
</file>

<file path=customXml/itemProps3.xml><?xml version="1.0" encoding="utf-8"?>
<ds:datastoreItem xmlns:ds="http://schemas.openxmlformats.org/officeDocument/2006/customXml" ds:itemID="{87984B8F-6D0D-435B-BA53-54C5C4FB280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MONTHLY I&amp;E</vt:lpstr>
      <vt:lpstr>CUM TB ENTRY</vt:lpstr>
      <vt:lpstr>'CUM TB ENTRY'!Print_Area</vt:lpstr>
      <vt:lpstr>'MONTHLY I&amp;E'!Print_Area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Clerk</dc:creator>
  <cp:lastModifiedBy>Lynn Hannawin</cp:lastModifiedBy>
  <cp:lastPrinted>2021-10-06T09:23:28Z</cp:lastPrinted>
  <dcterms:created xsi:type="dcterms:W3CDTF">2018-07-31T15:53:58Z</dcterms:created>
  <dcterms:modified xsi:type="dcterms:W3CDTF">2022-01-24T10:55:18Z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0x010100BB85C4F6930FAE468050CE9384A0158E</vt:lpwstr>
  </property>
</Properties>
</file>